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activeTab="1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<sst xmlns="http://schemas.openxmlformats.org/spreadsheetml/2006/main" count="4103" uniqueCount="1873">
  <si>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</si>
  <si>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</si>
  <si>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</si>
  <si>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</si>
  <si>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</si>
  <si>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</si>
  <si>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</si>
  <si>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</si>
  <si>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</si>
  <si>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</si>
  <si>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</si>
  <si>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</si>
  <si>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</si>
  <si>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</si>
  <si>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</si>
  <si>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</si>
  <si>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</si>
  <si>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</si>
  <si>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</si>
  <si>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</si>
  <si>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</si>
  <si>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</si>
  <si>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</si>
  <si>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</si>
  <si>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</si>
  <si>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</si>
  <si>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</si>
  <si>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</si>
  <si>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</si>
  <si>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</si>
  <si>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</si>
  <si>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</si>
  <si>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</si>
  <si>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</si>
  <si>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</si>
  <si>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</si>
  <si>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</si>
  <si>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</si>
  <si>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</si>
  <si>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</si>
  <si>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</si>
  <si>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</si>
  <si>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</si>
  <si>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</si>
  <si>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</si>
  <si>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</si>
  <si>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</si>
  <si>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</si>
  <si>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</si>
  <si>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</si>
  <si>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</si>
  <si>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</si>
  <si>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</si>
  <si>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</si>
  <si>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</si>
  <si>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</si>
  <si>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</si>
  <si>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</si>
  <si>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</si>
  <si>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</si>
  <si>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</si>
  <si>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</si>
  <si>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</si>
  <si>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</si>
  <si>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</si>
  <si>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</si>
  <si>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</si>
  <si>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</si>
  <si>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</si>
  <si>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</si>
  <si>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</si>
  <si>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</si>
  <si>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</si>
  <si>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</si>
  <si>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</si>
  <si>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</si>
  <si>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</si>
  <si>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</si>
  <si>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</si>
  <si>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</si>
  <si>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</si>
  <si>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</si>
  <si>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</si>
  <si>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</si>
  <si>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</si>
  <si>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</si>
  <si>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</si>
  <si>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</si>
  <si>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</si>
  <si>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</si>
  <si>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</si>
  <si>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</si>
  <si>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</si>
  <si>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</si>
  <si>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</si>
  <si>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</si>
  <si>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</si>
  <si>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</si>
  <si>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</si>
  <si>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</si>
  <si>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</si>
  <si>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</si>
  <si>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</si>
  <si>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</si>
  <si>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</si>
  <si>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</si>
  <si>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</si>
  <si>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</si>
  <si>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</si>
  <si>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</si>
  <si>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</si>
  <si>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</si>
  <si>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</si>
  <si>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</si>
  <si>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</si>
  <si>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</si>
  <si>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</si>
  <si>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</si>
  <si>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</si>
  <si>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</si>
  <si>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</si>
  <si>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</si>
  <si>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</si>
  <si>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</si>
  <si>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</si>
  <si>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</si>
  <si>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</si>
  <si>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</si>
  <si>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</si>
  <si>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</si>
  <si>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</si>
  <si>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</si>
  <si>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</si>
  <si>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</si>
  <si>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</si>
  <si>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</si>
  <si>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</si>
  <si>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</si>
  <si>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</si>
  <si>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</si>
  <si>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</si>
  <si>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</si>
  <si>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</si>
  <si>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</si>
  <si>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</si>
  <si>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</si>
  <si>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</si>
  <si>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</si>
  <si>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</si>
  <si>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</si>
  <si>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</si>
  <si>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</si>
  <si>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</si>
  <si>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</si>
  <si>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</si>
  <si>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</si>
  <si>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</si>
  <si>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</si>
  <si>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</si>
  <si>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</si>
  <si>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</si>
  <si>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</si>
  <si>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</si>
  <si>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</si>
  <si>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</si>
  <si>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</si>
  <si>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</si>
  <si>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</si>
  <si>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</si>
  <si>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</si>
  <si>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</si>
  <si>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</si>
  <si>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</si>
  <si>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</si>
  <si>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</si>
  <si>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</si>
  <si>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</si>
  <si>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</si>
  <si>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</si>
  <si>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</si>
  <si>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</si>
  <si>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</si>
  <si>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</si>
  <si>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</si>
  <si>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</si>
  <si>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</si>
  <si>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</si>
  <si>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</si>
  <si>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</si>
  <si>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</si>
  <si>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</si>
  <si>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</si>
  <si>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</si>
  <si>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</si>
  <si>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</si>
  <si>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</si>
  <si>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</si>
  <si>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</si>
  <si>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</si>
  <si>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</si>
  <si>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</si>
  <si>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</si>
  <si>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</si>
  <si>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</si>
  <si>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</si>
  <si>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</si>
  <si>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</si>
  <si>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</si>
  <si>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</si>
  <si>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</si>
  <si>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</si>
  <si>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</si>
  <si>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</si>
  <si>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</si>
  <si>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</si>
  <si>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</si>
  <si>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</si>
  <si>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</si>
  <si>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</si>
  <si>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</si>
  <si>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</si>
  <si>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</si>
  <si>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</si>
  <si>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</si>
  <si>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</si>
  <si>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</si>
  <si>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</si>
  <si>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</si>
  <si>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</si>
  <si>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</si>
  <si>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</si>
  <si>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</si>
  <si>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</si>
  <si>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</si>
  <si>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</si>
  <si>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</si>
  <si>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</si>
  <si>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</si>
  <si>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</si>
  <si>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</si>
  <si>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</si>
  <si>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</si>
  <si>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</si>
  <si>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</si>
  <si>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</si>
  <si>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</si>
  <si>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</si>
  <si>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</si>
  <si>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</si>
  <si>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</si>
  <si>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</si>
  <si>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</si>
  <si>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</si>
  <si>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</si>
  <si>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</si>
  <si>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</si>
  <si>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</si>
  <si>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</si>
  <si>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</si>
  <si>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</si>
  <si>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</si>
  <si>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</si>
  <si>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</si>
  <si>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</si>
  <si>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</si>
  <si>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</si>
  <si>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</si>
  <si>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</si>
  <si>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</si>
  <si>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</si>
  <si>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</si>
  <si>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</si>
  <si>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</si>
  <si>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</si>
  <si>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</si>
  <si>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</si>
  <si>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</si>
  <si>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</si>
  <si>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</si>
  <si>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</si>
  <si>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</si>
  <si>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</si>
  <si>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</si>
  <si>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</si>
  <si>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</si>
  <si>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</si>
  <si>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</si>
  <si>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</si>
  <si>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</si>
  <si>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</si>
  <si>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</si>
  <si>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</si>
  <si>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</si>
  <si>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</si>
  <si>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</si>
  <si>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</si>
  <si>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</si>
  <si>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</si>
  <si>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</si>
  <si>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</si>
  <si>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</si>
  <si>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</si>
  <si>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</si>
  <si>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</si>
  <si>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</si>
  <si>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</si>
  <si>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</si>
  <si>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</si>
  <si>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</si>
  <si>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</si>
  <si>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</si>
  <si>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</si>
  <si>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</si>
  <si>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</si>
  <si>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</si>
  <si>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</si>
  <si>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</si>
  <si>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</si>
  <si>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</si>
  <si>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</si>
  <si>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</si>
  <si>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</si>
  <si>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</si>
  <si>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</si>
  <si>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</si>
  <si>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</si>
  <si>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</si>
  <si>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</si>
  <si>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</si>
  <si>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</si>
  <si>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</si>
  <si>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</si>
  <si>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</si>
  <si>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</si>
  <si>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</si>
  <si>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</si>
  <si>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</si>
  <si>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</si>
  <si>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</si>
  <si>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</si>
  <si>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</si>
  <si>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</si>
  <si>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</si>
  <si>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</si>
  <si>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</si>
  <si>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</si>
  <si>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</si>
  <si>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</si>
  <si>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</si>
  <si>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</si>
  <si>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</si>
  <si>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</si>
  <si>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</si>
  <si>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</si>
  <si>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</si>
  <si>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</si>
  <si>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</si>
  <si>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</si>
  <si>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</si>
  <si>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</si>
  <si>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</si>
  <si>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</si>
  <si>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</si>
  <si>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</si>
  <si>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</si>
  <si>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</si>
  <si>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</si>
  <si>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</si>
  <si>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</si>
  <si>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</si>
  <si>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</si>
  <si>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</si>
  <si>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</si>
  <si>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</si>
  <si>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</si>
  <si>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</si>
  <si>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</si>
  <si>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</si>
  <si>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</si>
  <si>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</si>
  <si>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</si>
  <si>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</si>
  <si>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</si>
  <si>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</si>
  <si>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</si>
  <si>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</si>
  <si>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</si>
  <si>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</si>
  <si>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</si>
  <si>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</si>
  <si>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</si>
  <si>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</si>
  <si>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</si>
  <si>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</si>
  <si>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</si>
  <si>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</si>
  <si>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</si>
  <si>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</si>
  <si>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</si>
  <si>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</si>
  <si>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</si>
  <si>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</si>
  <si>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</si>
  <si>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</si>
  <si>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</si>
  <si>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</si>
  <si>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</si>
  <si>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</si>
  <si>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</si>
  <si>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</si>
  <si>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</si>
  <si>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</si>
  <si>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</si>
  <si>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</si>
  <si>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</si>
  <si>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</si>
  <si>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</si>
  <si>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</si>
  <si>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</si>
  <si>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</si>
  <si>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</si>
  <si>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</si>
  <si>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</si>
  <si>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</si>
  <si>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</si>
  <si>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</si>
  <si>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</si>
  <si>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</si>
  <si>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</si>
  <si>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</si>
  <si>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</si>
  <si>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</si>
  <si>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</si>
  <si>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</si>
  <si>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</si>
  <si>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</si>
  <si>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</si>
  <si>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</si>
  <si>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</si>
  <si>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</si>
  <si>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</si>
  <si>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</si>
  <si>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</si>
  <si>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</si>
  <si>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</si>
  <si>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</si>
  <si>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</si>
  <si>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</si>
  <si>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</si>
  <si>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</si>
  <si>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</si>
  <si>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</si>
  <si>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</si>
  <si>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</si>
  <si>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</si>
  <si>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</si>
  <si>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</si>
  <si>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</si>
  <si>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</si>
  <si>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</si>
  <si>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</si>
  <si>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</si>
  <si>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</si>
  <si>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</si>
  <si>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</si>
  <si>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</si>
  <si>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</si>
  <si>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</si>
  <si>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</si>
  <si>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</si>
  <si>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</si>
  <si>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</si>
  <si>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</si>
  <si>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</si>
  <si>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</si>
  <si>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</si>
  <si>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</si>
  <si>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</si>
  <si>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</si>
  <si>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</si>
  <si>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</si>
  <si>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</si>
  <si>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</si>
  <si>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</si>
  <si>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</si>
  <si>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</si>
  <si>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</si>
  <si>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</si>
  <si>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</si>
  <si>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</si>
  <si>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</si>
  <si>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</si>
  <si>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</si>
  <si>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</si>
  <si>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</si>
  <si>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</si>
  <si>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</si>
  <si>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</si>
  <si>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</si>
  <si>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</si>
  <si>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</si>
  <si>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</si>
  <si>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</si>
  <si>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</si>
  <si>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</si>
  <si>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</si>
  <si>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</si>
  <si>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</si>
  <si>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</si>
  <si>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</si>
  <si>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</si>
  <si>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</si>
  <si>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</si>
  <si>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</si>
  <si>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</si>
  <si>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</si>
  <si>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</si>
  <si>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</si>
  <si>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</si>
  <si>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</si>
  <si>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</si>
  <si>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</si>
  <si>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</si>
  <si>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</si>
  <si>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</si>
  <si>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</si>
  <si>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</si>
  <si>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</si>
  <si>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</si>
  <si>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</si>
  <si>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</si>
  <si>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</si>
  <si>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</si>
  <si>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</si>
  <si>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</si>
  <si>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</si>
  <si>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</si>
  <si>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</si>
  <si>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</si>
  <si>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</si>
  <si>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</si>
  <si>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</si>
  <si>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</si>
  <si>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</si>
  <si>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</si>
  <si>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</si>
  <si>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</si>
  <si>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</si>
  <si>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</si>
  <si>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</si>
  <si>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</si>
  <si>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</si>
  <si>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</si>
  <si>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</si>
  <si>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</si>
  <si>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</si>
  <si>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</si>
  <si>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</si>
  <si>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</si>
  <si>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</si>
  <si>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</si>
  <si>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</si>
  <si>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</si>
  <si>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</si>
  <si>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</si>
  <si>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</si>
  <si>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</si>
  <si>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</si>
  <si>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</si>
  <si>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</si>
  <si>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</si>
  <si>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</si>
  <si>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</si>
  <si>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</si>
  <si>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</si>
  <si>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</si>
  <si>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</si>
  <si>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</si>
  <si>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</si>
  <si>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</si>
  <si>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</si>
  <si>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</si>
  <si>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</si>
  <si>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</si>
  <si>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</si>
  <si>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</si>
  <si>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</si>
  <si>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</si>
  <si>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</si>
  <si>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</si>
  <si>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</si>
  <si>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</si>
  <si>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</si>
  <si>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</si>
  <si>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</si>
  <si>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</si>
  <si>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</si>
  <si>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</si>
  <si>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</si>
  <si>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</si>
  <si>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</si>
  <si>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</si>
  <si>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</si>
  <si>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</si>
  <si>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</si>
  <si>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</si>
  <si>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</si>
  <si>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</si>
  <si>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</si>
  <si>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</si>
  <si>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</si>
  <si>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</si>
  <si>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</si>
  <si>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</si>
  <si>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</si>
  <si>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</si>
  <si>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</si>
  <si>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</si>
  <si>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</si>
  <si>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</si>
  <si>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</si>
  <si>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</si>
  <si>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</si>
  <si>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</si>
  <si>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</si>
  <si>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</si>
  <si>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</si>
  <si>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</si>
  <si>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</si>
  <si>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</si>
  <si>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</si>
  <si>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</si>
  <si>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</si>
  <si>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</si>
  <si>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</si>
  <si>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</si>
  <si>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</si>
  <si>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</si>
  <si>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</si>
  <si>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</si>
  <si>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</si>
  <si>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</si>
  <si>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</si>
  <si>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</si>
  <si>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</si>
  <si>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</si>
  <si>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</si>
  <si>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</si>
  <si>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</si>
  <si>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</si>
  <si>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</si>
  <si>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</si>
  <si>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</si>
  <si>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</si>
  <si>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</si>
  <si>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</si>
  <si>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</si>
  <si>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</si>
  <si>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</si>
  <si>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</si>
  <si>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</si>
  <si>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</si>
  <si>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</si>
  <si>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</si>
  <si>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</si>
  <si>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</si>
  <si>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</si>
  <si>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</si>
  <si>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</si>
  <si>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</si>
  <si>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</si>
  <si>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</si>
  <si>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</si>
  <si>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</si>
  <si>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</si>
  <si>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</si>
  <si>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</si>
  <si>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</si>
  <si>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</si>
  <si>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</si>
  <si>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</si>
  <si>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</si>
  <si>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</si>
  <si>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</si>
  <si>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</si>
  <si>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</si>
  <si>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</si>
  <si>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</si>
  <si>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</si>
  <si>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</si>
  <si>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</si>
  <si>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</si>
  <si>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</si>
  <si>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</si>
  <si>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</si>
  <si>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</si>
  <si>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</si>
  <si>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</si>
  <si>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</si>
  <si>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</si>
  <si>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</si>
  <si>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</si>
  <si>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</si>
  <si>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</si>
  <si>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</si>
  <si>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</si>
  <si>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</si>
  <si>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</si>
  <si>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</si>
  <si>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</si>
  <si>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</si>
  <si>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</si>
  <si>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</si>
  <si>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</si>
  <si>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</si>
  <si>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</si>
  <si>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</si>
  <si>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</si>
  <si>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</si>
  <si>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</si>
  <si>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</si>
  <si>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</si>
  <si>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</si>
  <si>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</si>
  <si>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</si>
  <si>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</si>
  <si>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</si>
  <si>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</si>
  <si>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</si>
  <si>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</si>
  <si>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</si>
  <si>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</si>
  <si>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</si>
  <si>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</si>
  <si>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</si>
  <si>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</si>
  <si>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</si>
  <si>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</si>
  <si>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</si>
  <si>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</si>
  <si>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</si>
  <si>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</si>
  <si>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</si>
  <si>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</si>
  <si>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</si>
  <si>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</si>
  <si>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</si>
  <si>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</si>
  <si>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</si>
  <si>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</si>
  <si>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</si>
  <si>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</si>
  <si>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</si>
  <si>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</si>
  <si>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</si>
  <si>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</si>
  <si>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</si>
  <si>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</si>
  <si>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</si>
  <si>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</si>
  <si>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</si>
  <si>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</si>
  <si>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</si>
  <si>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</si>
  <si>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</si>
  <si>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</si>
  <si>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</si>
  <si>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</si>
  <si>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</si>
  <si>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</si>
  <si>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</si>
  <si>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</si>
  <si>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</si>
  <si>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</si>
  <si>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</si>
  <si>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</si>
  <si>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</si>
  <si>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</si>
  <si>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</si>
  <si>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</si>
  <si>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</si>
  <si>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</si>
  <si>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</si>
  <si>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</si>
  <si>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</si>
  <si>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</si>
  <si>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</si>
  <si>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</si>
  <si>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</si>
  <si>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</si>
  <si>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</si>
  <si>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</si>
  <si>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</si>
  <si>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</si>
  <si>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</si>
  <si>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</si>
  <si>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</si>
  <si>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</si>
  <si>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</si>
  <si>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</si>
  <si>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</si>
  <si>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</si>
  <si>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</si>
  <si>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</si>
  <si>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</si>
  <si>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</si>
  <si>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</si>
  <si>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</si>
  <si>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</si>
  <si>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</si>
  <si>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</si>
  <si>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</si>
  <si>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</si>
  <si>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</si>
  <si>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</si>
  <si>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</si>
  <si>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</si>
  <si>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</si>
  <si>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</si>
  <si>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</si>
  <si>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</si>
  <si>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</si>
  <si>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</si>
  <si>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</si>
  <si>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</si>
  <si>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</si>
  <si>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</si>
  <si>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</si>
  <si>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</si>
  <si>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</si>
  <si>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</si>
  <si>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</si>
  <si>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</si>
  <si>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</si>
  <si>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</si>
  <si>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</si>
  <si>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</si>
  <si>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</si>
  <si>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</si>
  <si>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</si>
  <si>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</si>
  <si>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</si>
  <si>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</si>
  <si>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</si>
  <si>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</si>
  <si>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</si>
  <si>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</si>
  <si>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</si>
  <si>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</si>
  <si>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</si>
  <si>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</si>
  <si>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</si>
  <si>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</si>
  <si>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</si>
  <si>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</si>
  <si>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</si>
  <si>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</si>
  <si>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</si>
  <si>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</si>
  <si>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</si>
  <si>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</si>
  <si>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</si>
  <si>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</si>
  <si>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</si>
  <si>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</si>
  <si>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</si>
  <si>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</si>
  <si>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</si>
  <si>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</si>
  <si>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</si>
  <si>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</si>
  <si>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</si>
  <si>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</si>
  <si>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</si>
  <si>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</si>
  <si>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</si>
  <si>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</si>
  <si>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</si>
  <si>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</si>
  <si>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</si>
  <si>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</si>
  <si>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</si>
  <si>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</si>
  <si>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</si>
  <si>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</si>
  <si>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</si>
  <si>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</si>
  <si>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</si>
  <si>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</si>
  <si>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</si>
  <si>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</si>
  <si>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</si>
  <si>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</si>
  <si>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</si>
  <si>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</si>
  <si>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</si>
  <si>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</si>
  <si>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</si>
  <si>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</si>
  <si>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</si>
  <si>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</si>
  <si>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</si>
  <si>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</si>
  <si>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</si>
  <si>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</si>
  <si>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</si>
  <si>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</si>
  <si>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</si>
  <si>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</si>
  <si>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</si>
  <si>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</si>
  <si>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</si>
  <si>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</si>
  <si>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</si>
  <si>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</si>
  <si>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</si>
  <si>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</si>
  <si>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</si>
  <si>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</si>
  <si>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</si>
  <si>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</si>
  <si>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</si>
  <si>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</si>
  <si>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</si>
  <si>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</si>
  <si>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</si>
  <si>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</si>
  <si>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</si>
  <si>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</si>
  <si>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</si>
  <si>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</si>
  <si>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</si>
  <si>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</si>
  <si>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</si>
  <si>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</si>
  <si>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</si>
  <si>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</si>
  <si>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</si>
  <si>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</si>
  <si>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</si>
  <si>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</si>
  <si>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</si>
  <si>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</si>
  <si>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</si>
  <si>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</si>
  <si>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</si>
  <si>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</si>
  <si>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</si>
  <si>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</si>
  <si>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</si>
  <si>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</si>
  <si>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</si>
  <si>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</si>
  <si>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</si>
  <si>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</si>
  <si>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</si>
  <si>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</si>
  <si>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</si>
  <si>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</si>
  <si>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</si>
  <si>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</si>
  <si>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</si>
  <si>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</si>
  <si>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</si>
  <si>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</si>
  <si>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</si>
  <si>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</si>
  <si>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</si>
  <si>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</si>
  <si>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</si>
  <si>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</si>
  <si>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</si>
  <si>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</si>
  <si>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</si>
  <si>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</si>
  <si>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</si>
  <si>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</si>
  <si>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</si>
  <si>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</si>
  <si>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</si>
  <si>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</si>
  <si>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</si>
  <si>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</si>
  <si>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</si>
  <si>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</si>
  <si>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</si>
  <si>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</si>
  <si>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</si>
  <si>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</si>
  <si>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</si>
  <si>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</si>
  <si>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</si>
  <si>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</si>
  <si>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</si>
  <si>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</si>
  <si>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</si>
  <si>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</si>
  <si>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</si>
  <si>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</si>
  <si>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</si>
  <si>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</si>
  <si>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</si>
  <si>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</si>
  <si>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</si>
  <si>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</si>
  <si>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</si>
  <si>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</si>
  <si>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</si>
  <si>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</si>
  <si>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</si>
  <si>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</si>
  <si>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</si>
  <si>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</si>
  <si>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</si>
  <si>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</si>
  <si>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</si>
  <si>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</si>
  <si>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</si>
  <si>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</si>
  <si>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</si>
  <si>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</si>
  <si>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</si>
  <si>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</si>
  <si>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</si>
  <si>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</si>
  <si>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</si>
  <si>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</si>
  <si>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</si>
  <si>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</si>
  <si>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</si>
  <si>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</si>
  <si>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</si>
  <si>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</si>
  <si>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</si>
  <si>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</si>
  <si>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</si>
  <si>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</si>
  <si>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</si>
  <si>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</si>
  <si>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</si>
  <si>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</si>
  <si>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</si>
  <si>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</si>
  <si>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</si>
  <si>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</si>
  <si>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</si>
  <si>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</si>
  <si>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</si>
  <si>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</si>
  <si>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</si>
  <si>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</si>
  <si>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</si>
  <si>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</si>
  <si>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</si>
  <si>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</si>
  <si>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</si>
  <si>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</si>
  <si>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</si>
  <si>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</si>
  <si>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</si>
  <si>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</si>
  <si>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</si>
  <si>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</si>
  <si>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</si>
  <si>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</si>
  <si>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</si>
  <si>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</si>
  <si>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</si>
  <si>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</si>
  <si>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</si>
  <si>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</si>
  <si>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</si>
  <si>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</si>
  <si>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</si>
  <si>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</si>
  <si>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</si>
  <si>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</si>
  <si>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</si>
  <si>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</si>
  <si>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</si>
  <si>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</si>
  <si>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</si>
  <si>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</si>
  <si>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</si>
  <si>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</si>
  <si>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</si>
  <si>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</si>
  <si>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</si>
  <si>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</si>
  <si>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</si>
  <si>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</si>
  <si>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</si>
  <si>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</si>
  <si>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</si>
  <si>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</si>
  <si>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</si>
  <si>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</si>
  <si>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</si>
  <si>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</si>
  <si>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</si>
  <si>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</si>
  <si>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</si>
  <si>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</si>
  <si>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</si>
  <si>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</si>
  <si>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</si>
  <si>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</si>
  <si>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</si>
  <si>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</si>
  <si>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</si>
  <si>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</si>
  <si>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</si>
  <si>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</si>
  <si>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</si>
  <si>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</si>
  <si>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</si>
  <si>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</si>
  <si>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</si>
  <si>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</si>
  <si>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</si>
  <si>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</si>
  <si>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</si>
  <si>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</si>
  <si>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</si>
  <si>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</si>
  <si>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</si>
  <si>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</si>
  <si>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</si>
  <si>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</si>
  <si>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</si>
  <si>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</si>
  <si>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</si>
  <si>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</si>
  <si>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</si>
  <si>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</si>
  <si>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</si>
  <si>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</si>
  <si>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</si>
  <si>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</si>
  <si>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</si>
  <si>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</si>
  <si>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</si>
  <si>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</si>
  <si>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</si>
  <si>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</si>
  <si>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</si>
  <si>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</si>
  <si>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</si>
  <si>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</si>
  <si>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</si>
  <si>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</si>
  <si>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</si>
  <si>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</si>
  <si>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</si>
  <si>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</si>
  <si>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</si>
  <si>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</si>
  <si>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</si>
  <si>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</si>
  <si>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</si>
  <si>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</si>
  <si>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</si>
  <si>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</si>
  <si>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</si>
  <si>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</si>
  <si>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</si>
  <si>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</si>
  <si>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</si>
  <si>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</si>
  <si>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</si>
  <si>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</si>
  <si>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</si>
  <si>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</si>
  <si>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</si>
  <si>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</si>
  <si>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</si>
  <si>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</si>
  <si>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</si>
  <si>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</si>
  <si>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</si>
  <si>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</si>
  <si>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</si>
  <si>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</si>
  <si>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</si>
  <si>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</si>
  <si>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</si>
  <si>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</si>
  <si>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</si>
  <si>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</si>
  <si>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</si>
  <si>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</si>
  <si>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</si>
  <si>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</si>
  <si>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</si>
  <si>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</si>
  <si>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</si>
  <si>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</si>
  <si>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</si>
  <si>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</si>
  <si>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</si>
  <si>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</si>
  <si>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</si>
  <si>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</si>
  <si>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</si>
  <si>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</si>
  <si>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</si>
  <si>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</si>
  <si>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</si>
  <si>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</si>
  <si>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</si>
  <si>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</si>
  <si>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</si>
  <si>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</si>
  <si>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</si>
  <si>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</si>
  <si>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</si>
  <si>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</si>
  <si>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</si>
  <si>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</si>
  <si>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</si>
  <si>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</si>
  <si>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</si>
  <si>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</si>
  <si>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</si>
  <si>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</si>
  <si>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</si>
  <si>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</si>
  <si>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</si>
  <si>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</si>
  <si>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</si>
  <si>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</si>
  <si>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</si>
  <si>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</si>
  <si>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</si>
  <si>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</si>
  <si>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</si>
  <si>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</si>
  <si>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</si>
  <si>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</si>
  <si>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</si>
  <si>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</si>
  <si>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</si>
  <si>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</si>
  <si>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</si>
  <si>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</si>
  <si>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</si>
  <si>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</si>
  <si>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</si>
  <si>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</si>
  <si>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</si>
  <si>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</si>
  <si>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</si>
  <si>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</si>
  <si>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</si>
  <si>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</si>
  <si>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</si>
  <si>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</si>
  <si>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</si>
  <si>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</si>
  <si>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</si>
  <si>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</si>
  <si>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</si>
  <si>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</si>
  <si>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</si>
  <si>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</si>
  <si>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</si>
  <si>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</si>
  <si>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</si>
  <si>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</si>
  <si>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</si>
  <si>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</si>
  <si>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</si>
  <si>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</si>
  <si>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</si>
  <si>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</si>
  <si>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</si>
  <si>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</si>
  <si>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</si>
  <si>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</si>
  <si>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</si>
  <si>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</si>
  <si>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</si>
  <si>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</si>
  <si>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</si>
  <si>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</si>
  <si>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</si>
  <si>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</si>
  <si>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</si>
  <si>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</si>
  <si>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</si>
  <si>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</si>
  <si>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</si>
  <si>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</si>
  <si>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</si>
  <si>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</si>
  <si>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</si>
  <si>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</si>
  <si>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</si>
  <si>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</si>
  <si>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</si>
  <si>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</si>
  <si>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</si>
  <si>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</si>
  <si>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</si>
  <si>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</si>
  <si>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</si>
  <si>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</si>
  <si>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</si>
  <si>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</si>
  <si>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</si>
  <si>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</si>
  <si>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</si>
  <si>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</si>
  <si>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</si>
  <si>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</si>
  <si>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</si>
  <si>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</si>
  <si>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</si>
  <si>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</si>
  <si>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</si>
  <si>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</si>
  <si>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</si>
  <si>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</si>
  <si>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</si>
  <si>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</si>
  <si>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</si>
  <si>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</si>
  <si>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</si>
  <si>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</si>
  <si>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</si>
  <si>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</si>
  <si>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</si>
  <si>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</si>
  <si>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</si>
  <si>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</si>
  <si>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</si>
  <si>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</si>
  <si>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</si>
  <si>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</si>
  <si>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</si>
  <si>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</si>
  <si>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</si>
  <si>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</si>
  <si>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</si>
  <si>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</si>
  <si>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</si>
  <si>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</si>
  <si>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</si>
  <si>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</si>
  <si>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</si>
  <si>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</si>
  <si>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</si>
  <si>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</si>
  <si>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</si>
  <si>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</si>
  <si>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</si>
  <si>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</si>
  <si>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</si>
  <si>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</si>
  <si>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</si>
  <si>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</si>
  <si>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</si>
  <si>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</si>
  <si>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</si>
  <si>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</si>
  <si>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</si>
  <si>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</si>
  <si>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</si>
  <si>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</si>
  <si>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</si>
  <si>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</si>
  <si>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</si>
  <si>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</si>
  <si>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</si>
  <si>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</si>
  <si>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</si>
  <si>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</si>
  <si>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</si>
  <si>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</si>
  <si>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</si>
  <si>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</si>
  <si>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</si>
  <si>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</si>
  <si>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</si>
  <si>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</si>
  <si>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</si>
  <si>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</si>
  <si>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</si>
  <si>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</si>
  <si>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</si>
  <si>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</si>
  <si>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</si>
  <si>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</si>
  <si>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</si>
  <si>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</si>
  <si>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</si>
  <si>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</si>
  <si>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</si>
  <si>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</si>
  <si>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</si>
  <si>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</si>
  <si>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</si>
  <si>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</si>
  <si>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</si>
  <si>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</si>
  <si>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</si>
  <si>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</si>
  <si>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</si>
  <si>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</si>
  <si>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</si>
  <si>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</si>
  <si>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</si>
  <si>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</si>
  <si>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</si>
  <si>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</si>
  <si>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</si>
  <si>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</si>
  <si>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</si>
  <si>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</si>
  <si>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</si>
  <si>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</si>
  <si>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</si>
  <si>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</si>
  <si>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</si>
  <si>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</si>
  <si>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</si>
  <si>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</si>
  <si>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</si>
  <si>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</si>
  <si>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</si>
  <si>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</si>
  <si>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</si>
  <si>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</si>
  <si>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</si>
  <si>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</si>
  <si>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</si>
  <si>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</si>
  <si>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</si>
  <si>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</si>
  <si>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</si>
  <si>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</si>
  <si>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</si>
  <si>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</si>
  <si>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</si>
  <si>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</si>
  <si>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</si>
  <si>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</si>
  <si>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</si>
  <si>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</si>
  <si>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</si>
  <si>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</si>
  <si>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</si>
  <si>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</si>
  <si>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</si>
  <si>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</si>
  <si>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</si>
  <si>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</si>
  <si>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</si>
  <si>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</si>
  <si>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</si>
  <si>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</si>
  <si>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</si>
  <si>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</si>
  <si>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</si>
  <si>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</si>
  <si>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</si>
  <si>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</si>
  <si>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</si>
  <si>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</si>
  <si>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</si>
  <si>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</si>
  <si>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</si>
  <si>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</si>
  <si>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</si>
  <si>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</si>
  <si>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</si>
  <si>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</si>
  <si>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</si>
  <si>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</si>
  <si>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</si>
  <si>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</si>
  <si>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</si>
  <si>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</si>
  <si>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</si>
  <si>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</si>
  <si>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</si>
  <si>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</si>
  <si>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</si>
  <si>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</si>
  <si>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</si>
  <si>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</si>
  <si>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</si>
  <si>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</si>
  <si>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</si>
  <si>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</si>
  <si>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</si>
  <si>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</si>
  <si>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</si>
  <si>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</si>
  <si>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</si>
  <si>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</si>
  <si>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</si>
  <si>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</si>
  <si>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</si>
  <si>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</si>
  <si>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</si>
  <si>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</si>
  <si>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</si>
  <si>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</si>
  <si>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</si>
  <si>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</si>
  <si>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</si>
  <si>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</si>
  <si>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</si>
  <si>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</si>
  <si>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</si>
  <si>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</si>
  <si>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</si>
  <si>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</si>
  <si>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</si>
  <si>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</si>
  <si>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</si>
  <si>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</si>
  <si>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</si>
  <si>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</si>
  <si>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</si>
  <si>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</si>
  <si>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</si>
  <si>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</si>
  <si>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</si>
  <si>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</si>
  <si>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</si>
  <si>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</si>
  <si>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</si>
  <si>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</si>
  <si>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</si>
  <si>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</si>
  <si>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</si>
  <si>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</si>
  <si>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</si>
  <si>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</si>
  <si>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</si>
  <si>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</si>
  <si>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</si>
  <si>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</si>
  <si>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</si>
  <si>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</si>
  <si>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</si>
  <si>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</si>
  <si>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</si>
  <si>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</si>
  <si>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</si>
  <si>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</si>
  <si>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</si>
  <si>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</si>
  <si>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</si>
  <si>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</si>
  <si>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</si>
  <si>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</si>
  <si>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</si>
  <si>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</si>
  <si>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</si>
  <si>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</si>
  <si>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</si>
  <si>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</si>
  <si>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</si>
  <si>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</si>
  <si>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</si>
  <si>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</si>
  <si>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</si>
  <si>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</si>
  <si>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</si>
  <si>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</si>
  <si>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</si>
  <si>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</si>
  <si>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</si>
  <si>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</si>
  <si>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</si>
  <si>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</si>
  <si>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</si>
  <si>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</si>
  <si>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</si>
  <si>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</si>
  <si>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</si>
  <si>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</si>
  <si>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</si>
  <si>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</si>
  <si>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</si>
  <si>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</si>
  <si>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</si>
  <si>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</si>
  <si>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</si>
  <si>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</si>
  <si>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</si>
  <si>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</si>
  <si>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</si>
  <si>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</si>
  <si>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</si>
  <si>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</si>
  <si>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</si>
  <si>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</si>
  <si>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</si>
  <si>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</si>
  <si>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</si>
  <si>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</si>
  <si>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</si>
  <si>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</si>
  <si>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</si>
  <si>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</si>
  <si>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</si>
  <si>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</si>
  <si>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</si>
  <si>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</si>
  <si>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</si>
  <si>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</si>
  <si>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</si>
  <si>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</si>
  <si>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</si>
  <si>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</si>
  <si>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</si>
  <si>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</si>
  <si>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</si>
  <si>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</si>
  <si>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</si>
  <si>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</si>
  <si>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</si>
  <si>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</si>
  <si>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</si>
  <si>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</si>
  <si>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</si>
  <si>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</si>
  <si>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</si>
  <si>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</si>
  <si>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</si>
  <si>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</si>
  <si>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</si>
  <si>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</si>
  <si>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</si>
  <si>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</si>
  <si>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</si>
  <si>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</si>
  <si>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</si>
  <si>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</si>
  <si>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</si>
  <si>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</si>
  <si>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</si>
  <si>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</si>
  <si>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</si>
  <si>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</si>
  <si>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</si>
  <si>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</si>
  <si>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</si>
  <si>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</si>
  <si>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</si>
  <si>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</si>
  <si>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</si>
  <si>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</si>
  <si>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</si>
  <si>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</si>
  <si>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</si>
  <si>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</si>
  <si>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</si>
  <si>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</si>
  <si>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</si>
  <si>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</si>
  <si>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</si>
  <si>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</si>
  <si>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</si>
  <si>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</si>
  <si>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</si>
  <si>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</si>
  <si>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</si>
  <si>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</si>
  <si>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</si>
  <si>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</si>
  <si>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</si>
  <si>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</si>
  <si>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</si>
  <si>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</si>
  <si>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</si>
  <si>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</si>
  <si>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</si>
  <si>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</si>
  <si>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</si>
  <si>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</si>
  <si>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</si>
  <si>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</si>
  <si>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</si>
  <si>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</si>
  <si>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</si>
  <si>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</si>
  <si>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</si>
  <si>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</si>
  <si>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</si>
  <si>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</si>
  <si>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</si>
  <si>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</si>
  <si>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</si>
  <si>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</si>
  <si>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</si>
  <si>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</si>
  <si>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</si>
  <si>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</si>
  <si>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</si>
  <si>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</si>
  <si>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</si>
  <si>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</si>
  <si>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</si>
  <si>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</si>
  <si>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</si>
  <si>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</si>
  <si>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</si>
  <si>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</si>
  <si>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</si>
  <si>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</si>
  <si>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</si>
  <si>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</si>
  <si>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</si>
  <si>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</si>
  <si>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</si>
  <si>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</si>
  <si>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</si>
  <si>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</si>
  <si>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</si>
  <si>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</si>
  <si>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</si>
  <si>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</si>
  <si>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</si>
  <si>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</si>
  <si>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</si>
  <si>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</si>
  <si>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</si>
  <si>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</si>
  <si>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</si>
  <si>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</si>
  <si>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</si>
  <si>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</si>
  <si>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</si>
  <si>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</si>
  <si>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</si>
  <si>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</si>
  <si>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</si>
  <si>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</si>
  <si>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</si>
  <si>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</si>
  <si>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</si>
  <si>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</si>
  <si>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</si>
  <si>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</si>
  <si>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</si>
  <si>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</si>
  <si>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</si>
  <si>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</si>
  <si>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</si>
  <si>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</si>
  <si>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</si>
  <si>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</si>
  <si>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</si>
  <si>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</si>
  <si>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</si>
  <si>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</si>
  <si>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</si>
  <si>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</si>
  <si>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</si>
  <si>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</si>
  <si>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</si>
  <si>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</si>
  <si>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</si>
  <si>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</si>
  <si>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</si>
  <si>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</si>
  <si>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</si>
  <si>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</si>
  <si>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</si>
  <si>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</si>
  <si>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</si>
  <si>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</si>
  <si>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</si>
  <si>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</si>
  <si>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</si>
  <si>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</si>
  <si>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</si>
  <si>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</si>
  <si>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</si>
  <si>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</si>
  <si>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</si>
  <si>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</si>
  <si>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</si>
  <si>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</si>
  <si>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</si>
  <si>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</si>
  <si>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</si>
  <si>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</si>
  <si>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</si>
  <si>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</si>
  <si>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</si>
  <si>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</si>
  <si>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</si>
  <si>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</si>
  <si>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</si>
  <si>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</si>
  <si>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</si>
  <si>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</si>
  <si>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</si>
  <si>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</si>
  <si>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</si>
  <si>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</si>
  <si>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</si>
  <si>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</si>
  <si>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</si>
  <si>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</si>
  <si>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</si>
  <si>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</si>
  <si>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</si>
  <si>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</si>
  <si>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</si>
  <si>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</si>
  <si>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</si>
  <si>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</si>
  <si>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</si>
  <si>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</si>
  <si>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</si>
  <si>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</si>
  <si>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</si>
  <si>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</si>
  <si>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</si>
  <si>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</si>
  <si>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</si>
  <si>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</si>
  <si>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</si>
  <si>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</si>
  <si>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</si>
  <si>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</si>
  <si>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</si>
  <si>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</si>
  <si>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</si>
  <si>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</si>
  <si>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</si>
  <si>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</si>
  <si>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</si>
  <si>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</si>
  <si>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</si>
  <si>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</si>
  <si>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</si>
  <si>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</si>
  <si>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</si>
  <si>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</si>
  <si>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</si>
  <si>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</si>
  <si>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</si>
  <si>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</si>
  <si>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</si>
  <si>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</si>
  <si>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</si>
  <si>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</si>
  <si>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</si>
  <si>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</si>
  <si>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</si>
  <si>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</si>
  <si>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</si>
  <si>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</si>
  <si>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</si>
  <si>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</si>
  <si>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</si>
  <si>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</si>
  <si>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</si>
  <si>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</si>
  <si>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</si>
  <si>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ДОМ ЗДРАВЉА МАЛИ ЗВОРНИК</t>
  </si>
  <si>
    <t>Рибарска 25, 15318 Мали Зворник</t>
  </si>
  <si>
    <t>17813820</t>
  </si>
  <si>
    <t>106867296</t>
  </si>
  <si>
    <t>840-814661-60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</si>
</sst>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28.emf" /><Relationship Id="rId3" Type="http://schemas.openxmlformats.org/officeDocument/2006/relationships/image" Target="../media/image21.emf" /><Relationship Id="rId4" Type="http://schemas.openxmlformats.org/officeDocument/2006/relationships/image" Target="../media/image31.emf" /><Relationship Id="rId5" Type="http://schemas.openxmlformats.org/officeDocument/2006/relationships/image" Target="../media/image32.emf" /><Relationship Id="rId6" Type="http://schemas.openxmlformats.org/officeDocument/2006/relationships/image" Target="../media/image39.emf" /><Relationship Id="rId7" Type="http://schemas.openxmlformats.org/officeDocument/2006/relationships/image" Target="../media/image23.emf" /><Relationship Id="rId8" Type="http://schemas.openxmlformats.org/officeDocument/2006/relationships/image" Target="../media/image25.emf" /><Relationship Id="rId9" Type="http://schemas.openxmlformats.org/officeDocument/2006/relationships/image" Target="../media/image1.emf" /><Relationship Id="rId10" Type="http://schemas.openxmlformats.org/officeDocument/2006/relationships/image" Target="../media/image8.emf" /><Relationship Id="rId11" Type="http://schemas.openxmlformats.org/officeDocument/2006/relationships/image" Target="../media/image10.emf" /><Relationship Id="rId12" Type="http://schemas.openxmlformats.org/officeDocument/2006/relationships/image" Target="../media/image15.emf" /><Relationship Id="rId13" Type="http://schemas.openxmlformats.org/officeDocument/2006/relationships/image" Target="../media/image5.emf" /><Relationship Id="rId14" Type="http://schemas.openxmlformats.org/officeDocument/2006/relationships/image" Target="../media/image27.emf" /><Relationship Id="rId15" Type="http://schemas.openxmlformats.org/officeDocument/2006/relationships/image" Target="../media/image14.emf" /><Relationship Id="rId16" Type="http://schemas.openxmlformats.org/officeDocument/2006/relationships/image" Target="../media/image18.emf" /><Relationship Id="rId17" Type="http://schemas.openxmlformats.org/officeDocument/2006/relationships/image" Target="../media/image20.emf" /><Relationship Id="rId18" Type="http://schemas.openxmlformats.org/officeDocument/2006/relationships/image" Target="../media/image19.emf" /><Relationship Id="rId19" Type="http://schemas.openxmlformats.org/officeDocument/2006/relationships/image" Target="../media/image2.emf" /><Relationship Id="rId20" Type="http://schemas.openxmlformats.org/officeDocument/2006/relationships/image" Target="../media/image30.emf" /><Relationship Id="rId21" Type="http://schemas.openxmlformats.org/officeDocument/2006/relationships/image" Target="../media/image40.emf" /><Relationship Id="rId22" Type="http://schemas.openxmlformats.org/officeDocument/2006/relationships/image" Target="../media/image41.emf" /><Relationship Id="rId23" Type="http://schemas.openxmlformats.org/officeDocument/2006/relationships/image" Target="../media/image33.emf" /><Relationship Id="rId24" Type="http://schemas.openxmlformats.org/officeDocument/2006/relationships/image" Target="../media/image9.emf" /><Relationship Id="rId25" Type="http://schemas.openxmlformats.org/officeDocument/2006/relationships/image" Target="../media/image4.emf" /><Relationship Id="rId26" Type="http://schemas.openxmlformats.org/officeDocument/2006/relationships/image" Target="../media/image6.emf" /><Relationship Id="rId27" Type="http://schemas.openxmlformats.org/officeDocument/2006/relationships/image" Target="../media/image29.emf" /><Relationship Id="rId28" Type="http://schemas.openxmlformats.org/officeDocument/2006/relationships/image" Target="../media/image36.emf" /><Relationship Id="rId29" Type="http://schemas.openxmlformats.org/officeDocument/2006/relationships/image" Target="../media/image46.emf" /><Relationship Id="rId30" Type="http://schemas.openxmlformats.org/officeDocument/2006/relationships/image" Target="../media/image4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2486025</xdr:colOff>
      <xdr:row>482</xdr:row>
      <xdr:rowOff>123825</xdr:rowOff>
    </xdr:from>
    <xdr:to>
      <xdr:col>3</xdr:col>
      <xdr:colOff>638175</xdr:colOff>
      <xdr:row>482</xdr:row>
      <xdr:rowOff>123825</xdr:rowOff>
    </xdr:to>
    <xdr:sp>
      <xdr:nvSpPr>
        <xdr:cNvPr id="1" name="Line 3"/>
        <xdr:cNvSpPr>
          <a:spLocks/>
        </xdr:cNvSpPr>
      </xdr:nvSpPr>
      <xdr:spPr>
        <a:xfrm>
          <a:off x="3305175" y="92611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482</xdr:row>
      <xdr:rowOff>123825</xdr:rowOff>
    </xdr:from>
    <xdr:to>
      <xdr:col>5</xdr:col>
      <xdr:colOff>876300</xdr:colOff>
      <xdr:row>482</xdr:row>
      <xdr:rowOff>123825</xdr:rowOff>
    </xdr:to>
    <xdr:sp>
      <xdr:nvSpPr>
        <xdr:cNvPr id="2" name="Line 4"/>
        <xdr:cNvSpPr>
          <a:spLocks/>
        </xdr:cNvSpPr>
      </xdr:nvSpPr>
      <xdr:spPr>
        <a:xfrm>
          <a:off x="5943600" y="92611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482</xdr:row>
      <xdr:rowOff>104775</xdr:rowOff>
    </xdr:from>
    <xdr:to>
      <xdr:col>2</xdr:col>
      <xdr:colOff>714375</xdr:colOff>
      <xdr:row>482</xdr:row>
      <xdr:rowOff>104775</xdr:rowOff>
    </xdr:to>
    <xdr:sp>
      <xdr:nvSpPr>
        <xdr:cNvPr id="4" name="Line 3"/>
        <xdr:cNvSpPr>
          <a:spLocks/>
        </xdr:cNvSpPr>
      </xdr:nvSpPr>
      <xdr:spPr>
        <a:xfrm>
          <a:off x="0" y="925925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236</xdr:row>
      <xdr:rowOff>104775</xdr:rowOff>
    </xdr:from>
    <xdr:to>
      <xdr:col>2</xdr:col>
      <xdr:colOff>762000</xdr:colOff>
      <xdr:row>236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46739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2266950</xdr:colOff>
      <xdr:row>236</xdr:row>
      <xdr:rowOff>142875</xdr:rowOff>
    </xdr:from>
    <xdr:to>
      <xdr:col>3</xdr:col>
      <xdr:colOff>828675</xdr:colOff>
      <xdr:row>236</xdr:row>
      <xdr:rowOff>142875</xdr:rowOff>
    </xdr:to>
    <xdr:sp>
      <xdr:nvSpPr>
        <xdr:cNvPr id="2" name="Line 3"/>
        <xdr:cNvSpPr>
          <a:spLocks/>
        </xdr:cNvSpPr>
      </xdr:nvSpPr>
      <xdr:spPr>
        <a:xfrm>
          <a:off x="3124200" y="467772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895350</xdr:colOff>
      <xdr:row>236</xdr:row>
      <xdr:rowOff>104775</xdr:rowOff>
    </xdr:from>
    <xdr:to>
      <xdr:col>5</xdr:col>
      <xdr:colOff>942975</xdr:colOff>
      <xdr:row>236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6134100" y="46739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590</xdr:row>
      <xdr:rowOff>57150</xdr:rowOff>
    </xdr:from>
    <xdr:to>
      <xdr:col>2</xdr:col>
      <xdr:colOff>800100</xdr:colOff>
      <xdr:row>590</xdr:row>
      <xdr:rowOff>57150</xdr:rowOff>
    </xdr:to>
    <xdr:sp>
      <xdr:nvSpPr>
        <xdr:cNvPr id="1" name="Line 2"/>
        <xdr:cNvSpPr>
          <a:spLocks/>
        </xdr:cNvSpPr>
      </xdr:nvSpPr>
      <xdr:spPr>
        <a:xfrm>
          <a:off x="57150" y="118729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2238375</xdr:colOff>
      <xdr:row>590</xdr:row>
      <xdr:rowOff>114300</xdr:rowOff>
    </xdr:from>
    <xdr:to>
      <xdr:col>3</xdr:col>
      <xdr:colOff>800100</xdr:colOff>
      <xdr:row>590</xdr:row>
      <xdr:rowOff>114300</xdr:rowOff>
    </xdr:to>
    <xdr:sp>
      <xdr:nvSpPr>
        <xdr:cNvPr id="2" name="Line 3"/>
        <xdr:cNvSpPr>
          <a:spLocks/>
        </xdr:cNvSpPr>
      </xdr:nvSpPr>
      <xdr:spPr>
        <a:xfrm>
          <a:off x="3171825" y="1187862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590</xdr:row>
      <xdr:rowOff>76200</xdr:rowOff>
    </xdr:from>
    <xdr:to>
      <xdr:col>6</xdr:col>
      <xdr:colOff>228600</xdr:colOff>
      <xdr:row>590</xdr:row>
      <xdr:rowOff>76200</xdr:rowOff>
    </xdr:to>
    <xdr:sp>
      <xdr:nvSpPr>
        <xdr:cNvPr id="3" name="Line 4"/>
        <xdr:cNvSpPr>
          <a:spLocks/>
        </xdr:cNvSpPr>
      </xdr:nvSpPr>
      <xdr:spPr>
        <a:xfrm>
          <a:off x="6181725" y="118748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0">
      <selection activeCell="E12" sqref="E12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1867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1868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673</v>
      </c>
      <c r="B29" s="44" t="str">
        <f>LEFT(A29,2)</f>
        <v>08</v>
      </c>
      <c r="D29" s="44" t="s">
        <v>79</v>
      </c>
      <c r="E29" s="44" t="str">
        <f>LEFT(D29,8)</f>
        <v>00208015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30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31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32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279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33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280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34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35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36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37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77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78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79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80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H22" sqref="H22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08 ШАБАЦ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00208015 ДЗ МАЛИ ЗВОРНИК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767</v>
      </c>
      <c r="E13" s="79">
        <f>E14+E15</f>
        <v>422</v>
      </c>
    </row>
    <row r="14" spans="1:5" ht="24" customHeight="1">
      <c r="A14" s="80"/>
      <c r="B14" s="81" t="s">
        <v>201</v>
      </c>
      <c r="C14" s="82" t="s">
        <v>213</v>
      </c>
      <c r="D14" s="83">
        <v>767</v>
      </c>
      <c r="E14" s="84">
        <v>422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89950</v>
      </c>
      <c r="E16" s="79">
        <f>E17+E18+E19</f>
        <v>81575</v>
      </c>
    </row>
    <row r="17" spans="1:5" ht="24" customHeight="1">
      <c r="A17" s="80"/>
      <c r="B17" s="81" t="s">
        <v>206</v>
      </c>
      <c r="C17" s="82" t="s">
        <v>215</v>
      </c>
      <c r="D17" s="83">
        <v>89950</v>
      </c>
      <c r="E17" s="84">
        <v>81575</v>
      </c>
    </row>
    <row r="18" spans="1:5" ht="24" customHeight="1">
      <c r="A18" s="80"/>
      <c r="B18" s="81" t="s">
        <v>207</v>
      </c>
      <c r="C18" s="82" t="s">
        <v>216</v>
      </c>
      <c r="D18" s="83"/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1838</v>
      </c>
      <c r="D20" s="78">
        <f>D21+D22+D23</f>
        <v>90144</v>
      </c>
      <c r="E20" s="79">
        <f>E21+E22+E23</f>
        <v>81822</v>
      </c>
    </row>
    <row r="21" spans="1:5" ht="24" customHeight="1">
      <c r="A21" s="80"/>
      <c r="B21" s="81" t="s">
        <v>218</v>
      </c>
      <c r="C21" s="82" t="s">
        <v>219</v>
      </c>
      <c r="D21" s="83">
        <v>90144</v>
      </c>
      <c r="E21" s="84">
        <v>81822</v>
      </c>
    </row>
    <row r="22" spans="1:5" ht="24" customHeight="1">
      <c r="A22" s="80"/>
      <c r="B22" s="81" t="s">
        <v>220</v>
      </c>
      <c r="C22" s="82" t="s">
        <v>221</v>
      </c>
      <c r="D22" s="83"/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1839</v>
      </c>
      <c r="D24" s="78">
        <f>D13+D16-D20</f>
        <v>573</v>
      </c>
      <c r="E24" s="78">
        <f>E13+E16-E20</f>
        <v>175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573</v>
      </c>
      <c r="E25" s="84">
        <v>175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6">
      <selection activeCell="G36" sqref="G36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08 ШАБАЦ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00208015 ДЗ МАЛИ ЗВОРНИК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546</v>
      </c>
      <c r="E22" s="196">
        <f>E23</f>
        <v>0</v>
      </c>
      <c r="F22" s="178">
        <f aca="true" t="shared" si="0" ref="F22:F32">D22+E22</f>
        <v>546</v>
      </c>
      <c r="G22" s="251">
        <f>G23</f>
        <v>385</v>
      </c>
      <c r="H22" s="21">
        <f aca="true" t="shared" si="1" ref="H22:H32">F22+G22</f>
        <v>931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546</v>
      </c>
      <c r="E23" s="196">
        <f>E24+E29</f>
        <v>0</v>
      </c>
      <c r="F23" s="178">
        <f t="shared" si="0"/>
        <v>546</v>
      </c>
      <c r="G23" s="251">
        <f>G24+G29</f>
        <v>385</v>
      </c>
      <c r="H23" s="21">
        <f t="shared" si="1"/>
        <v>931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385</v>
      </c>
      <c r="H24" s="21">
        <f t="shared" si="1"/>
        <v>385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385</v>
      </c>
      <c r="H25" s="21">
        <f t="shared" si="1"/>
        <v>385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385</v>
      </c>
      <c r="H26" s="21">
        <f t="shared" si="1"/>
        <v>385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546</v>
      </c>
      <c r="E29" s="196">
        <f>E30</f>
        <v>0</v>
      </c>
      <c r="F29" s="178">
        <f t="shared" si="0"/>
        <v>546</v>
      </c>
      <c r="G29" s="254"/>
      <c r="H29" s="21">
        <f t="shared" si="1"/>
        <v>546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546</v>
      </c>
      <c r="E30" s="196">
        <f>E31</f>
        <v>0</v>
      </c>
      <c r="F30" s="178">
        <f t="shared" si="0"/>
        <v>546</v>
      </c>
      <c r="G30" s="254"/>
      <c r="H30" s="21">
        <f t="shared" si="1"/>
        <v>546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546</v>
      </c>
      <c r="E31" s="252"/>
      <c r="F31" s="178">
        <f t="shared" si="0"/>
        <v>546</v>
      </c>
      <c r="G31" s="255"/>
      <c r="H31" s="21">
        <f t="shared" si="1"/>
        <v>546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546</v>
      </c>
      <c r="E32" s="192">
        <f>E22</f>
        <v>0</v>
      </c>
      <c r="F32" s="169">
        <f t="shared" si="0"/>
        <v>546</v>
      </c>
      <c r="G32" s="253">
        <f>G22</f>
        <v>385</v>
      </c>
      <c r="H32" s="31">
        <f t="shared" si="1"/>
        <v>931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868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868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385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307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307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55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>
        <v>37</v>
      </c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>
        <v>16</v>
      </c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>
        <v>2</v>
      </c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23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23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483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45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>
        <v>45</v>
      </c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49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17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32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389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>
        <v>211</v>
      </c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>
        <v>11</v>
      </c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>
        <v>167</v>
      </c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868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E20" sqref="E20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28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2199</v>
      </c>
      <c r="E13" s="120">
        <f t="shared" si="0"/>
        <v>2199</v>
      </c>
      <c r="F13" s="120">
        <f t="shared" si="0"/>
        <v>132</v>
      </c>
      <c r="G13" s="120">
        <f t="shared" si="0"/>
        <v>2199</v>
      </c>
      <c r="H13" s="120">
        <f t="shared" si="0"/>
        <v>2331</v>
      </c>
    </row>
    <row r="14" spans="1:8" ht="19.5" customHeight="1">
      <c r="A14" s="118" t="s">
        <v>940</v>
      </c>
      <c r="B14" s="119" t="s">
        <v>941</v>
      </c>
      <c r="C14" s="121"/>
      <c r="D14" s="121">
        <v>741</v>
      </c>
      <c r="E14" s="120">
        <f>C14+D14</f>
        <v>741</v>
      </c>
      <c r="F14" s="121">
        <v>132</v>
      </c>
      <c r="G14" s="121">
        <v>741</v>
      </c>
      <c r="H14" s="120">
        <f>F14+G14</f>
        <v>873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1458</v>
      </c>
      <c r="E16" s="120">
        <f>C16+D16</f>
        <v>1458</v>
      </c>
      <c r="F16" s="122"/>
      <c r="G16" s="122">
        <v>1458</v>
      </c>
      <c r="H16" s="120">
        <f>F16+G16</f>
        <v>1458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08 ШАБАЦ</v>
      </c>
      <c r="B7" s="112"/>
    </row>
    <row r="8" spans="1:2" ht="12.75">
      <c r="A8" s="111" t="str">
        <f>"ЗДРАВСТВЕНА УСТАНОВА:  "&amp;ZU</f>
        <v>ЗДРАВСТВЕНА УСТАНОВА:  00208015 ДЗ МАЛИ ЗВОРНИК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17813820</v>
      </c>
      <c r="B2" s="236" t="str">
        <f>NazivKorisnika</f>
        <v>ДОМ ЗДРАВЉА МАЛИ ЗВОРНИК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546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546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81143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-80597</v>
      </c>
      <c r="H12" s="244">
        <f>G12</f>
        <v>-80597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tabSelected="1" zoomScale="120" zoomScaleNormal="120" zoomScaleSheetLayoutView="130" workbookViewId="0" topLeftCell="A262">
      <selection activeCell="G258" sqref="G258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ДОМ ЗДРАВЉА МАЛИ ЗВОРНИК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Рибарска 25, 15318 Мали Зворник</v>
      </c>
      <c r="B9" s="275"/>
      <c r="C9" s="285"/>
      <c r="E9" s="518" t="str">
        <f>"Матични број:   "&amp;MatBroj</f>
        <v>Матични број:   17813820</v>
      </c>
      <c r="F9" s="283"/>
      <c r="G9" s="276"/>
    </row>
    <row r="10" spans="1:7" ht="15.75">
      <c r="A10" s="284" t="str">
        <f>"ПИБ:   "&amp;bip</f>
        <v>ПИБ:   106867296</v>
      </c>
      <c r="B10" s="275"/>
      <c r="C10" s="285"/>
      <c r="E10" s="519" t="str">
        <f>"Број подрачуна:  "&amp;BrojPodr</f>
        <v>Број подрачуна:  840-814661-60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48366</v>
      </c>
      <c r="E23" s="301">
        <f>E24+E42</f>
        <v>99307</v>
      </c>
      <c r="F23" s="301">
        <f>F24+F42</f>
        <v>53508</v>
      </c>
      <c r="G23" s="301">
        <f aca="true" t="shared" si="0" ref="G23:G86">E23-F23</f>
        <v>45799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47363</v>
      </c>
      <c r="E24" s="301">
        <f>E25+E29+E31+E33+E37+E40</f>
        <v>96540</v>
      </c>
      <c r="F24" s="301">
        <f>F25+F29+F31+F33+F37+F40</f>
        <v>51598</v>
      </c>
      <c r="G24" s="301">
        <f t="shared" si="0"/>
        <v>44942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40562</v>
      </c>
      <c r="E25" s="301">
        <f>SUM(E26:E28)</f>
        <v>89391</v>
      </c>
      <c r="F25" s="301">
        <f>SUM(F26:F28)</f>
        <v>51250</v>
      </c>
      <c r="G25" s="301">
        <f t="shared" si="0"/>
        <v>38141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32180</v>
      </c>
      <c r="E26" s="306">
        <v>48119</v>
      </c>
      <c r="F26" s="306">
        <v>16660</v>
      </c>
      <c r="G26" s="301">
        <f t="shared" si="0"/>
        <v>31459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8382</v>
      </c>
      <c r="E27" s="306">
        <v>41272</v>
      </c>
      <c r="F27" s="306">
        <v>34590</v>
      </c>
      <c r="G27" s="301">
        <f t="shared" si="0"/>
        <v>6682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6801</v>
      </c>
      <c r="E33" s="301">
        <f>SUM(E34:E36)</f>
        <v>6801</v>
      </c>
      <c r="F33" s="301">
        <f>SUM(F34:F36)</f>
        <v>0</v>
      </c>
      <c r="G33" s="301">
        <f t="shared" si="0"/>
        <v>6801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6801</v>
      </c>
      <c r="E34" s="306">
        <v>6801</v>
      </c>
      <c r="F34" s="306"/>
      <c r="G34" s="301">
        <f t="shared" si="0"/>
        <v>6801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0</v>
      </c>
      <c r="E40" s="301">
        <f>E41</f>
        <v>348</v>
      </c>
      <c r="F40" s="301">
        <f>F41</f>
        <v>348</v>
      </c>
      <c r="G40" s="301">
        <f t="shared" si="0"/>
        <v>0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/>
      <c r="E41" s="306">
        <v>348</v>
      </c>
      <c r="F41" s="306">
        <v>348</v>
      </c>
      <c r="G41" s="301">
        <f t="shared" si="0"/>
        <v>0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1003</v>
      </c>
      <c r="E42" s="301">
        <f>E43+E51</f>
        <v>2767</v>
      </c>
      <c r="F42" s="301">
        <f>F43+F51</f>
        <v>1910</v>
      </c>
      <c r="G42" s="301">
        <f t="shared" si="0"/>
        <v>857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1003</v>
      </c>
      <c r="E51" s="301">
        <f>E52+E53</f>
        <v>2767</v>
      </c>
      <c r="F51" s="301">
        <f>F52+F53</f>
        <v>1910</v>
      </c>
      <c r="G51" s="301">
        <f t="shared" si="0"/>
        <v>857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22</v>
      </c>
      <c r="E52" s="306">
        <v>1932</v>
      </c>
      <c r="F52" s="306">
        <v>1910</v>
      </c>
      <c r="G52" s="301">
        <f t="shared" si="0"/>
        <v>22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981</v>
      </c>
      <c r="E53" s="306">
        <v>835</v>
      </c>
      <c r="F53" s="306"/>
      <c r="G53" s="301">
        <f t="shared" si="0"/>
        <v>835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10017</v>
      </c>
      <c r="E54" s="301">
        <f>E55+E75+E97</f>
        <v>10038</v>
      </c>
      <c r="F54" s="301">
        <f>F55+F75+F97</f>
        <v>0</v>
      </c>
      <c r="G54" s="301">
        <f t="shared" si="0"/>
        <v>10038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2981</v>
      </c>
      <c r="E75" s="301">
        <f>E76+E86+E92</f>
        <v>3588</v>
      </c>
      <c r="F75" s="301">
        <f>F76+F86+F92</f>
        <v>0</v>
      </c>
      <c r="G75" s="301">
        <f t="shared" si="0"/>
        <v>3588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767</v>
      </c>
      <c r="E76" s="301">
        <f>E77+E78+E79+E80+E81+E82+E83+E84+E85</f>
        <v>573</v>
      </c>
      <c r="F76" s="301">
        <f>F77+F78+F79+F80+F81+F82+F83+F84+F85</f>
        <v>0</v>
      </c>
      <c r="G76" s="301">
        <f t="shared" si="0"/>
        <v>573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635</v>
      </c>
      <c r="E77" s="306">
        <v>573</v>
      </c>
      <c r="F77" s="306"/>
      <c r="G77" s="301">
        <f t="shared" si="0"/>
        <v>573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>
        <v>132</v>
      </c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2211</v>
      </c>
      <c r="E86" s="301">
        <f>E91</f>
        <v>3010</v>
      </c>
      <c r="F86" s="301">
        <f>F91</f>
        <v>0</v>
      </c>
      <c r="G86" s="301">
        <f t="shared" si="0"/>
        <v>3010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2211</v>
      </c>
      <c r="E91" s="306">
        <v>3010</v>
      </c>
      <c r="F91" s="306"/>
      <c r="G91" s="301">
        <f aca="true" t="shared" si="1" ref="G91:G103">E91-F91</f>
        <v>3010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3</v>
      </c>
      <c r="E92" s="301">
        <f>SUM(E93:E96)</f>
        <v>5</v>
      </c>
      <c r="F92" s="301">
        <f>SUM(F93:F96)</f>
        <v>0</v>
      </c>
      <c r="G92" s="301">
        <f t="shared" si="1"/>
        <v>5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3</v>
      </c>
      <c r="E94" s="306">
        <v>5</v>
      </c>
      <c r="F94" s="306"/>
      <c r="G94" s="301">
        <f t="shared" si="1"/>
        <v>5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7036</v>
      </c>
      <c r="E97" s="301">
        <f>E98</f>
        <v>6450</v>
      </c>
      <c r="F97" s="301">
        <f>F98</f>
        <v>0</v>
      </c>
      <c r="G97" s="301">
        <f t="shared" si="1"/>
        <v>6450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7036</v>
      </c>
      <c r="E98" s="301">
        <f>SUM(E99:E101)</f>
        <v>6450</v>
      </c>
      <c r="F98" s="301">
        <f>SUM(F99:F101)</f>
        <v>0</v>
      </c>
      <c r="G98" s="301">
        <f t="shared" si="1"/>
        <v>6450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7036</v>
      </c>
      <c r="E100" s="306">
        <v>6450</v>
      </c>
      <c r="F100" s="306"/>
      <c r="G100" s="301">
        <f t="shared" si="1"/>
        <v>6450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58383</v>
      </c>
      <c r="E102" s="301">
        <f>E23+E54</f>
        <v>109345</v>
      </c>
      <c r="F102" s="301">
        <f>F23+F54</f>
        <v>53508</v>
      </c>
      <c r="G102" s="301">
        <f t="shared" si="1"/>
        <v>55837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1947</v>
      </c>
      <c r="E103" s="306">
        <v>984</v>
      </c>
      <c r="F103" s="306"/>
      <c r="G103" s="301">
        <f t="shared" si="1"/>
        <v>984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9261</v>
      </c>
      <c r="G108" s="301">
        <f>G109+G133+G155+G213+G241+G255</f>
        <v>9465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2787</v>
      </c>
      <c r="G155" s="301">
        <f>G156+G162+G168+G174+G178+G187+G193+G201+G207</f>
        <v>2541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2371</v>
      </c>
      <c r="G156" s="301">
        <f>SUM(G157:G161)</f>
        <v>2151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1740</v>
      </c>
      <c r="G157" s="306">
        <v>1553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169</v>
      </c>
      <c r="G158" s="306">
        <v>145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325</v>
      </c>
      <c r="G159" s="306">
        <v>319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120</v>
      </c>
      <c r="G160" s="306">
        <v>117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17</v>
      </c>
      <c r="G161" s="306">
        <v>17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/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416</v>
      </c>
      <c r="G174" s="301">
        <f>SUM(G175:G177)</f>
        <v>390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279</v>
      </c>
      <c r="G175" s="306">
        <v>273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120</v>
      </c>
      <c r="G176" s="306">
        <v>117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17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0</v>
      </c>
      <c r="G187" s="301">
        <f>SUM(G188:G192)</f>
        <v>0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/>
      <c r="G188" s="306"/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/>
      <c r="G189" s="306"/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/>
      <c r="G190" s="306"/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/>
      <c r="G191" s="306"/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/>
      <c r="G192" s="306"/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/>
      <c r="G196" s="306"/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/>
      <c r="G197" s="306"/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/>
      <c r="G198" s="306"/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/>
      <c r="G199" s="306"/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0</v>
      </c>
      <c r="G213" s="301">
        <f>G214+G222+G227+G232+G235</f>
        <v>0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0</v>
      </c>
      <c r="G235" s="301">
        <f>SUM(G236:G240)</f>
        <v>0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/>
      <c r="G237" s="306"/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4249</v>
      </c>
      <c r="G241" s="321">
        <f>G242+G246+G249+G251</f>
        <v>3909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/>
      <c r="G243" s="322"/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4249</v>
      </c>
      <c r="G246" s="301">
        <f>G247+G248</f>
        <v>3744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4249</v>
      </c>
      <c r="G247" s="306">
        <v>3744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0</v>
      </c>
      <c r="G251" s="301">
        <f>SUM(G252:G254)</f>
        <v>165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/>
      <c r="G254" s="306">
        <v>165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2225</v>
      </c>
      <c r="G255" s="301">
        <f>G256</f>
        <v>3015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2225</v>
      </c>
      <c r="G256" s="301">
        <f>SUM(G257:G260)</f>
        <v>3015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3</v>
      </c>
      <c r="G258" s="306">
        <v>5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2222</v>
      </c>
      <c r="G259" s="306">
        <v>3010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49122</v>
      </c>
      <c r="G261" s="301">
        <f>G262+G275-G276+G277-G278+G280-G281</f>
        <v>46372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48366</v>
      </c>
      <c r="G262" s="301">
        <f>G263</f>
        <v>45947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48366</v>
      </c>
      <c r="G263" s="301">
        <f>G267+G268-G269+G270+G271-G272+G273+G274</f>
        <v>45947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47363</v>
      </c>
      <c r="G267" s="306">
        <v>44942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1003</v>
      </c>
      <c r="G268" s="306">
        <v>857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/>
      <c r="G271" s="306">
        <v>148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756</v>
      </c>
      <c r="G275" s="328">
        <v>425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58383</v>
      </c>
      <c r="G286" s="331">
        <f>G108+G261</f>
        <v>55837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1947</v>
      </c>
      <c r="G287" s="328">
        <v>984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E372" sqref="E37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Рибарска 25, 15318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80848</v>
      </c>
      <c r="E21" s="350">
        <f>E22+E126</f>
        <v>89950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80848</v>
      </c>
      <c r="E22" s="350">
        <f>E23+E67+E77+E89+E114+E119+E123</f>
        <v>89950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3643</v>
      </c>
      <c r="E77" s="350">
        <f>E78+E81+E86</f>
        <v>4346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3643</v>
      </c>
      <c r="E86" s="350">
        <f>E87+E88</f>
        <v>4346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2797</v>
      </c>
      <c r="E87" s="351">
        <v>2792</v>
      </c>
    </row>
    <row r="88" spans="1:5" ht="12.75">
      <c r="A88" s="303">
        <v>2068</v>
      </c>
      <c r="B88" s="303">
        <v>733200</v>
      </c>
      <c r="C88" s="318" t="s">
        <v>430</v>
      </c>
      <c r="D88" s="351">
        <v>846</v>
      </c>
      <c r="E88" s="351">
        <v>1554</v>
      </c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3839</v>
      </c>
      <c r="E89" s="350">
        <f>E90+E97+E102+E109+E112</f>
        <v>4076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165</v>
      </c>
      <c r="E90" s="350">
        <f>SUM(E91:E96)</f>
        <v>47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165</v>
      </c>
      <c r="E94" s="351">
        <v>47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3505</v>
      </c>
      <c r="E97" s="350">
        <f>SUM(E98:E101)</f>
        <v>3680</v>
      </c>
    </row>
    <row r="98" spans="1:5" ht="24">
      <c r="A98" s="303">
        <v>2078</v>
      </c>
      <c r="B98" s="303">
        <v>742100</v>
      </c>
      <c r="C98" s="318" t="s">
        <v>436</v>
      </c>
      <c r="D98" s="351"/>
      <c r="E98" s="351"/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>
        <v>3505</v>
      </c>
      <c r="E100" s="351">
        <v>3680</v>
      </c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169</v>
      </c>
      <c r="E109" s="350">
        <f>E110+E111</f>
        <v>316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169</v>
      </c>
      <c r="E110" s="351">
        <v>316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33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>
        <v>33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1308</v>
      </c>
      <c r="E114" s="350">
        <f>E115+E117</f>
        <v>385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1308</v>
      </c>
      <c r="E115" s="350">
        <f>E116</f>
        <v>385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1308</v>
      </c>
      <c r="E116" s="351">
        <v>385</v>
      </c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72058</v>
      </c>
      <c r="E119" s="350">
        <f>E120</f>
        <v>81143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72058</v>
      </c>
      <c r="E120" s="350">
        <f>E121+E122</f>
        <v>81143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72058</v>
      </c>
      <c r="E121" s="351">
        <v>81143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0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0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/>
      <c r="E125" s="351"/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81665</v>
      </c>
      <c r="E151" s="350">
        <f>E152+E320</f>
        <v>90281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80724</v>
      </c>
      <c r="E152" s="350">
        <f>E153+E175+E220+E235+E259+E272+E288+E303</f>
        <v>88908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57302</v>
      </c>
      <c r="E153" s="350">
        <f>E154+E156+E160+E162+E167+E169+E171+E173</f>
        <v>66681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46472</v>
      </c>
      <c r="E154" s="350">
        <f>E155</f>
        <v>53294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46472</v>
      </c>
      <c r="E155" s="351">
        <v>53294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8324</v>
      </c>
      <c r="E156" s="350">
        <f>SUM(E157:E159)</f>
        <v>9538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5580</v>
      </c>
      <c r="E157" s="351">
        <v>6394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2395</v>
      </c>
      <c r="E158" s="351">
        <v>2744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349</v>
      </c>
      <c r="E159" s="351">
        <v>400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0</v>
      </c>
      <c r="E160" s="350">
        <f>E161</f>
        <v>0</v>
      </c>
    </row>
    <row r="161" spans="1:5" ht="12.75">
      <c r="A161" s="365">
        <v>2141</v>
      </c>
      <c r="B161" s="303">
        <v>413100</v>
      </c>
      <c r="C161" s="318" t="s">
        <v>19</v>
      </c>
      <c r="D161" s="351"/>
      <c r="E161" s="351"/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207</v>
      </c>
      <c r="E162" s="350">
        <f>SUM(E163:E166)</f>
        <v>349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>
        <v>132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207</v>
      </c>
      <c r="E165" s="351">
        <v>217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1566</v>
      </c>
      <c r="E167" s="350">
        <f>E168</f>
        <v>2837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1566</v>
      </c>
      <c r="E168" s="351">
        <v>2837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733</v>
      </c>
      <c r="E169" s="350">
        <f>E170</f>
        <v>663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733</v>
      </c>
      <c r="E170" s="351">
        <v>663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22089</v>
      </c>
      <c r="E175" s="350">
        <f>E176+E184+E190+E199+E207+E210</f>
        <v>20950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5880</v>
      </c>
      <c r="E176" s="350">
        <f>SUM(E177:E183)</f>
        <v>4440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151</v>
      </c>
      <c r="E177" s="351">
        <v>138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3763</v>
      </c>
      <c r="E178" s="351">
        <v>2703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987</v>
      </c>
      <c r="E179" s="351">
        <v>835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326</v>
      </c>
      <c r="E180" s="351">
        <v>360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653</v>
      </c>
      <c r="E181" s="351">
        <v>404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250</v>
      </c>
      <c r="E184" s="350">
        <f>SUM(E185:E189)</f>
        <v>243</v>
      </c>
    </row>
    <row r="185" spans="1:5" ht="12.75">
      <c r="A185" s="365">
        <v>2165</v>
      </c>
      <c r="B185" s="303">
        <v>422100</v>
      </c>
      <c r="C185" s="318" t="s">
        <v>8</v>
      </c>
      <c r="D185" s="351"/>
      <c r="E185" s="351"/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250</v>
      </c>
      <c r="E187" s="351">
        <v>243</v>
      </c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3579</v>
      </c>
      <c r="E190" s="350">
        <f>SUM(E191:E198)</f>
        <v>2101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285</v>
      </c>
      <c r="E191" s="351">
        <v>100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537</v>
      </c>
      <c r="E192" s="351">
        <v>561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667</v>
      </c>
      <c r="E193" s="351">
        <v>542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10</v>
      </c>
      <c r="E194" s="351">
        <v>64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670</v>
      </c>
      <c r="E195" s="351">
        <v>755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300</v>
      </c>
      <c r="E197" s="351">
        <v>79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1110</v>
      </c>
      <c r="E198" s="351"/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1558</v>
      </c>
      <c r="E199" s="350">
        <f>SUM(E200:E206)</f>
        <v>2541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1406</v>
      </c>
      <c r="E202" s="351">
        <v>2378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>
        <v>7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152</v>
      </c>
      <c r="E206" s="351">
        <v>156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1837</v>
      </c>
      <c r="E207" s="350">
        <f>E208+E209</f>
        <v>1442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489</v>
      </c>
      <c r="E208" s="351">
        <v>292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1348</v>
      </c>
      <c r="E209" s="351">
        <v>1150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8985</v>
      </c>
      <c r="E210" s="350">
        <f>SUM(E211:E219)</f>
        <v>10183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795</v>
      </c>
      <c r="E211" s="351">
        <v>895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171</v>
      </c>
      <c r="E213" s="351">
        <v>149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1472</v>
      </c>
      <c r="E214" s="351">
        <v>2032</v>
      </c>
    </row>
    <row r="215" spans="1:5" ht="12.75">
      <c r="A215" s="365">
        <v>2195</v>
      </c>
      <c r="B215" s="303">
        <v>426500</v>
      </c>
      <c r="C215" s="318" t="s">
        <v>519</v>
      </c>
      <c r="D215" s="351">
        <v>58</v>
      </c>
      <c r="E215" s="351">
        <v>137</v>
      </c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6043</v>
      </c>
      <c r="E217" s="351">
        <v>6340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406</v>
      </c>
      <c r="E218" s="351">
        <v>591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40</v>
      </c>
      <c r="E219" s="351">
        <v>39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0</v>
      </c>
      <c r="E220" s="350">
        <f>E221+E225+E227+E229+E233</f>
        <v>137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0</v>
      </c>
      <c r="E221" s="350">
        <f>SUM(E222:E224)</f>
        <v>137</v>
      </c>
    </row>
    <row r="222" spans="1:5" ht="12.75">
      <c r="A222" s="365">
        <v>2202</v>
      </c>
      <c r="B222" s="357">
        <v>431100</v>
      </c>
      <c r="C222" s="367" t="s">
        <v>1365</v>
      </c>
      <c r="D222" s="359"/>
      <c r="E222" s="351">
        <v>30</v>
      </c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>
        <v>107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790</v>
      </c>
      <c r="E272" s="350">
        <f>E273+E276+E279+E282+E285</f>
        <v>762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790</v>
      </c>
      <c r="E285" s="356">
        <f>E286+E287</f>
        <v>762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790</v>
      </c>
      <c r="E286" s="351">
        <v>762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543</v>
      </c>
      <c r="E303" s="356">
        <f>E304+E307+E311+E313+E316+E318</f>
        <v>378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130</v>
      </c>
      <c r="E307" s="350">
        <f>SUM(E308:E310)</f>
        <v>231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57</v>
      </c>
      <c r="E308" s="351">
        <v>69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73</v>
      </c>
      <c r="E309" s="351">
        <v>162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413</v>
      </c>
      <c r="E311" s="350">
        <f>E312</f>
        <v>147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413</v>
      </c>
      <c r="E312" s="351">
        <v>147</v>
      </c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941</v>
      </c>
      <c r="E320" s="356">
        <f>E321+E343+E352+E355+E363</f>
        <v>1373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941</v>
      </c>
      <c r="E321" s="356">
        <f>E322+E327+E337+E339+E341</f>
        <v>1373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221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37</v>
      </c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>
        <v>184</v>
      </c>
      <c r="E326" s="351"/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720</v>
      </c>
      <c r="E327" s="356">
        <f>SUM(E328:E336)</f>
        <v>1373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258</v>
      </c>
      <c r="E329" s="351">
        <v>391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462</v>
      </c>
      <c r="E332" s="351">
        <v>982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817</v>
      </c>
      <c r="E368" s="356">
        <f>IF((E151-E21)&gt;0,E151-E21,0)</f>
        <v>331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1573</v>
      </c>
      <c r="E369" s="350">
        <f>E370+E371+E372+E373+E374</f>
        <v>756</v>
      </c>
    </row>
    <row r="370" spans="1:5" ht="24">
      <c r="A370" s="375">
        <v>2349</v>
      </c>
      <c r="B370" s="360"/>
      <c r="C370" s="367" t="s">
        <v>1428</v>
      </c>
      <c r="D370" s="359">
        <v>650</v>
      </c>
      <c r="E370" s="351">
        <v>624</v>
      </c>
    </row>
    <row r="371" spans="1:5" ht="24">
      <c r="A371" s="375">
        <v>2350</v>
      </c>
      <c r="B371" s="360"/>
      <c r="C371" s="367" t="s">
        <v>1429</v>
      </c>
      <c r="D371" s="359">
        <v>923</v>
      </c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>
        <v>132</v>
      </c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756</v>
      </c>
      <c r="E378" s="356">
        <f>IF(E367&gt;0,IF((E367+E369-E375)&gt;0,E367+E369-E375,0),IF((E369-E368-E375)&gt;0,E369-E368-E375,0))</f>
        <v>425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756</v>
      </c>
      <c r="E380" s="356">
        <f>E381+E382</f>
        <v>425</v>
      </c>
    </row>
    <row r="381" spans="1:5" ht="24">
      <c r="A381" s="375">
        <v>2360</v>
      </c>
      <c r="B381" s="360"/>
      <c r="C381" s="367" t="s">
        <v>1439</v>
      </c>
      <c r="D381" s="359">
        <v>132</v>
      </c>
      <c r="E381" s="351">
        <v>425</v>
      </c>
    </row>
    <row r="382" spans="1:5" ht="24">
      <c r="A382" s="375">
        <v>2361</v>
      </c>
      <c r="B382" s="360"/>
      <c r="C382" s="367" t="s">
        <v>1440</v>
      </c>
      <c r="D382" s="359">
        <v>624</v>
      </c>
      <c r="E382" s="351"/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9">
      <selection activeCell="C199" sqref="C199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Рибарска 25, 15318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s="278" customFormat="1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941</v>
      </c>
      <c r="E87" s="301">
        <f>E88+E134</f>
        <v>1373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941</v>
      </c>
      <c r="E88" s="301">
        <f>E89+E111+E120+E123+E131</f>
        <v>1373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941</v>
      </c>
      <c r="E89" s="301">
        <f>E90+E95+E105+E107+E109</f>
        <v>1373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221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37</v>
      </c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>
        <v>184</v>
      </c>
      <c r="E94" s="306"/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720</v>
      </c>
      <c r="E95" s="301">
        <f>SUM(E96:E104)</f>
        <v>1373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258</v>
      </c>
      <c r="E97" s="306">
        <v>391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462</v>
      </c>
      <c r="E100" s="306">
        <v>982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941</v>
      </c>
      <c r="E183" s="301">
        <f>IF(E87-E21&gt;0,E87-E21,0)</f>
        <v>1373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19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ДОМ ЗДРАВЉА МАЛИ ЗВОРНИК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Рибарска 25, 15318 Мали Зворник</v>
      </c>
      <c r="B9" s="275"/>
      <c r="C9" s="285"/>
      <c r="D9" s="518" t="str">
        <f>"Матични број:   "&amp;MatBroj</f>
        <v>Матични број:   17813820</v>
      </c>
      <c r="E9" s="285"/>
      <c r="F9" s="345"/>
      <c r="G9" s="277"/>
    </row>
    <row r="10" spans="1:7" s="278" customFormat="1" ht="15.75">
      <c r="A10" s="284" t="str">
        <f>"ПИБ:   "&amp;bip</f>
        <v>ПИБ:   106867296</v>
      </c>
      <c r="B10" s="275"/>
      <c r="C10" s="285"/>
      <c r="D10" s="519" t="str">
        <f>"Број подрачуна:  "&amp;BrojPodr</f>
        <v>Број подрачуна:  840-814661-60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80848</v>
      </c>
      <c r="E21" s="350">
        <f>E22+E126+E151</f>
        <v>89950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80848</v>
      </c>
      <c r="E22" s="350">
        <f>E23+E67+E77+E89+E114+E119+E123</f>
        <v>89950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3643</v>
      </c>
      <c r="E77" s="350">
        <f>E78+E81+E86</f>
        <v>4346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3643</v>
      </c>
      <c r="E86" s="350">
        <f>E87+E88</f>
        <v>4346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2797</v>
      </c>
      <c r="E87" s="351">
        <v>2792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>
        <v>846</v>
      </c>
      <c r="E88" s="351">
        <v>1554</v>
      </c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3839</v>
      </c>
      <c r="E89" s="350">
        <f>E90+E97+E102+E109+E112</f>
        <v>4076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165</v>
      </c>
      <c r="E90" s="350">
        <f>SUM(E91:E96)</f>
        <v>47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165</v>
      </c>
      <c r="E94" s="351">
        <v>47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3505</v>
      </c>
      <c r="E97" s="350">
        <f>SUM(E98:E101)</f>
        <v>3680</v>
      </c>
    </row>
    <row r="98" spans="1:5" ht="24">
      <c r="A98" s="303">
        <v>4078</v>
      </c>
      <c r="B98" s="303">
        <v>742100</v>
      </c>
      <c r="C98" s="318" t="s">
        <v>436</v>
      </c>
      <c r="D98" s="351"/>
      <c r="E98" s="351"/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>
        <v>3505</v>
      </c>
      <c r="E100" s="351">
        <v>3680</v>
      </c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169</v>
      </c>
      <c r="E109" s="350">
        <f>E110+E111</f>
        <v>316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169</v>
      </c>
      <c r="E110" s="351">
        <v>316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33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>
        <v>33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1308</v>
      </c>
      <c r="E114" s="350">
        <f>E115+E117</f>
        <v>385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1308</v>
      </c>
      <c r="E115" s="350">
        <f>E116</f>
        <v>385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1308</v>
      </c>
      <c r="E116" s="351">
        <v>385</v>
      </c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72058</v>
      </c>
      <c r="E119" s="350">
        <f>E120</f>
        <v>81143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72058</v>
      </c>
      <c r="E120" s="350">
        <f>E121+E122</f>
        <v>81143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72058</v>
      </c>
      <c r="E121" s="351">
        <v>81143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0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0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/>
      <c r="E125" s="351"/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81665</v>
      </c>
      <c r="E191" s="350">
        <f>E192+E360+E406</f>
        <v>90281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80724</v>
      </c>
      <c r="E192" s="350">
        <f>E193+E215+E260+E275+E299+E312+E328+E343</f>
        <v>88908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57302</v>
      </c>
      <c r="E193" s="350">
        <f>E194+E196+E200+E202+E207+E209+E211+E213</f>
        <v>66681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46472</v>
      </c>
      <c r="E194" s="350">
        <f>E195</f>
        <v>53294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46472</v>
      </c>
      <c r="E195" s="351">
        <v>53294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8324</v>
      </c>
      <c r="E196" s="350">
        <f>SUM(E197:E199)</f>
        <v>9538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5580</v>
      </c>
      <c r="E197" s="351">
        <v>6394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2395</v>
      </c>
      <c r="E198" s="351">
        <v>2744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349</v>
      </c>
      <c r="E199" s="351">
        <v>400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0</v>
      </c>
      <c r="E200" s="350">
        <f>E201</f>
        <v>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/>
      <c r="E201" s="351"/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207</v>
      </c>
      <c r="E202" s="350">
        <f>SUM(E203:E206)</f>
        <v>349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>
        <v>132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207</v>
      </c>
      <c r="E205" s="351">
        <v>217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1566</v>
      </c>
      <c r="E207" s="350">
        <f>E208</f>
        <v>2837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1566</v>
      </c>
      <c r="E208" s="351">
        <v>2837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733</v>
      </c>
      <c r="E209" s="350">
        <f>E210</f>
        <v>663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733</v>
      </c>
      <c r="E210" s="351">
        <v>663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22089</v>
      </c>
      <c r="E215" s="350">
        <f>E216+E224+E230+E239+E247+E250</f>
        <v>20950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5880</v>
      </c>
      <c r="E216" s="350">
        <f>SUM(E217:E223)</f>
        <v>4440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151</v>
      </c>
      <c r="E217" s="351">
        <v>138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3763</v>
      </c>
      <c r="E218" s="351">
        <v>2703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987</v>
      </c>
      <c r="E219" s="351">
        <v>835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326</v>
      </c>
      <c r="E220" s="351">
        <v>360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653</v>
      </c>
      <c r="E221" s="351">
        <v>404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250</v>
      </c>
      <c r="E224" s="350">
        <f>SUM(E225:E229)</f>
        <v>243</v>
      </c>
    </row>
    <row r="225" spans="1:5" ht="12.75">
      <c r="A225" s="365">
        <v>4205</v>
      </c>
      <c r="B225" s="303">
        <v>422100</v>
      </c>
      <c r="C225" s="318" t="s">
        <v>8</v>
      </c>
      <c r="D225" s="351"/>
      <c r="E225" s="351"/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250</v>
      </c>
      <c r="E227" s="351">
        <v>243</v>
      </c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3579</v>
      </c>
      <c r="E230" s="350">
        <f>SUM(E231:E238)</f>
        <v>2101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285</v>
      </c>
      <c r="E231" s="351">
        <v>100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537</v>
      </c>
      <c r="E232" s="351">
        <v>561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667</v>
      </c>
      <c r="E233" s="351">
        <v>542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10</v>
      </c>
      <c r="E234" s="351">
        <v>64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670</v>
      </c>
      <c r="E235" s="351">
        <v>755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300</v>
      </c>
      <c r="E237" s="351">
        <v>79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1110</v>
      </c>
      <c r="E238" s="351"/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1558</v>
      </c>
      <c r="E239" s="350">
        <f>SUM(E240:E246)</f>
        <v>2541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1406</v>
      </c>
      <c r="E242" s="351">
        <v>2378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>
        <v>7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152</v>
      </c>
      <c r="E246" s="351">
        <v>156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1837</v>
      </c>
      <c r="E247" s="350">
        <f>E248+E249</f>
        <v>1442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489</v>
      </c>
      <c r="E248" s="351">
        <v>292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1348</v>
      </c>
      <c r="E249" s="351">
        <v>1150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8985</v>
      </c>
      <c r="E250" s="350">
        <f>SUM(E251:E259)</f>
        <v>10183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795</v>
      </c>
      <c r="E251" s="351">
        <v>895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171</v>
      </c>
      <c r="E253" s="351">
        <v>149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1472</v>
      </c>
      <c r="E254" s="351">
        <v>2032</v>
      </c>
    </row>
    <row r="255" spans="1:5" ht="12.75">
      <c r="A255" s="365">
        <v>4235</v>
      </c>
      <c r="B255" s="303">
        <v>426500</v>
      </c>
      <c r="C255" s="318" t="s">
        <v>519</v>
      </c>
      <c r="D255" s="351">
        <v>58</v>
      </c>
      <c r="E255" s="351">
        <v>137</v>
      </c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6043</v>
      </c>
      <c r="E257" s="351">
        <v>6340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406</v>
      </c>
      <c r="E258" s="351">
        <v>591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40</v>
      </c>
      <c r="E259" s="351">
        <v>39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0</v>
      </c>
      <c r="E260" s="350">
        <f>E261+E265+E267+E269+E273</f>
        <v>137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0</v>
      </c>
      <c r="E261" s="350">
        <f>SUM(E262:E264)</f>
        <v>137</v>
      </c>
    </row>
    <row r="262" spans="1:5" ht="12.75">
      <c r="A262" s="357">
        <v>4242</v>
      </c>
      <c r="B262" s="372">
        <v>431100</v>
      </c>
      <c r="C262" s="367" t="s">
        <v>1365</v>
      </c>
      <c r="D262" s="359"/>
      <c r="E262" s="351">
        <v>30</v>
      </c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>
        <v>107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790</v>
      </c>
      <c r="E312" s="350">
        <f>E313+E316+E319+E322+E325</f>
        <v>762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790</v>
      </c>
      <c r="E325" s="356">
        <f>E326+E327</f>
        <v>762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790</v>
      </c>
      <c r="E326" s="351">
        <v>762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543</v>
      </c>
      <c r="E343" s="350">
        <f>E344+E347+E351+E353+E356+E358</f>
        <v>378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130</v>
      </c>
      <c r="E347" s="350">
        <f>SUM(E348:E350)</f>
        <v>231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57</v>
      </c>
      <c r="E348" s="351">
        <v>69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73</v>
      </c>
      <c r="E349" s="351">
        <v>162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413</v>
      </c>
      <c r="E351" s="350">
        <f>E352</f>
        <v>147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413</v>
      </c>
      <c r="E352" s="351">
        <v>147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941</v>
      </c>
      <c r="E360" s="350">
        <f>E361+E383+E392+E395+E403</f>
        <v>1373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941</v>
      </c>
      <c r="E361" s="350">
        <f>E362+E367+E377+E379+E381</f>
        <v>1373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221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37</v>
      </c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184</v>
      </c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720</v>
      </c>
      <c r="E367" s="350">
        <f>SUM(E368:E376)</f>
        <v>1373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258</v>
      </c>
      <c r="E369" s="351">
        <v>391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462</v>
      </c>
      <c r="E372" s="351">
        <v>982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817</v>
      </c>
      <c r="E455" s="350">
        <f>IF(E191-E21&gt;0,E191-E21,0)</f>
        <v>331</v>
      </c>
    </row>
    <row r="456" spans="1:5" ht="15" customHeight="1">
      <c r="A456" s="362">
        <v>4436</v>
      </c>
      <c r="B456" s="293"/>
      <c r="C456" s="316" t="s">
        <v>1657</v>
      </c>
      <c r="D456" s="418">
        <v>1584</v>
      </c>
      <c r="E456" s="418">
        <v>767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80848</v>
      </c>
      <c r="E457" s="350">
        <f>E21+E458</f>
        <v>89950</v>
      </c>
    </row>
    <row r="458" spans="1:5" ht="24">
      <c r="A458" s="375">
        <v>4438</v>
      </c>
      <c r="B458" s="293"/>
      <c r="C458" s="419" t="s">
        <v>1659</v>
      </c>
      <c r="D458" s="351"/>
      <c r="E458" s="351"/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81665</v>
      </c>
      <c r="E459" s="350">
        <f>E191-E460+E461</f>
        <v>90144</v>
      </c>
    </row>
    <row r="460" spans="1:5" ht="24">
      <c r="A460" s="375">
        <v>4440</v>
      </c>
      <c r="B460" s="293"/>
      <c r="C460" s="420" t="s">
        <v>1661</v>
      </c>
      <c r="D460" s="351"/>
      <c r="E460" s="351">
        <v>137</v>
      </c>
    </row>
    <row r="461" spans="1:5" ht="24">
      <c r="A461" s="375">
        <v>4441</v>
      </c>
      <c r="B461" s="360"/>
      <c r="C461" s="367" t="s">
        <v>1662</v>
      </c>
      <c r="D461" s="359"/>
      <c r="E461" s="351"/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767</v>
      </c>
      <c r="E462" s="350">
        <f>E456+E457-E459</f>
        <v>573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443">
      <selection activeCell="E437" sqref="E437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ДОМ ЗДРАВЉА МАЛИ ЗВОРНИК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Рибарска 25, 15318 Мали Зворник</v>
      </c>
      <c r="B9" s="6"/>
      <c r="C9" s="146"/>
      <c r="D9" s="3" t="str">
        <f>"Матични број:   "&amp;MaticniBroj</f>
        <v>Матични број:   17813820</v>
      </c>
      <c r="E9" s="8"/>
    </row>
    <row r="10" spans="1:5" ht="31.5" customHeight="1">
      <c r="A10" s="2" t="str">
        <f>"ПИБ:   "&amp;bip</f>
        <v>ПИБ:   106867296</v>
      </c>
      <c r="B10" s="6"/>
      <c r="C10" s="146"/>
      <c r="D10" s="4" t="str">
        <f>"Број подрачуна:  "&amp;BrojPodracuna</f>
        <v>Број подрачуна:  840-814661-60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97442</v>
      </c>
      <c r="E22" s="20">
        <f aca="true" t="shared" si="0" ref="E22:E57">SUM(F22:K22)</f>
        <v>89950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4346</v>
      </c>
      <c r="I22" s="20">
        <f t="shared" si="1"/>
        <v>81575</v>
      </c>
      <c r="J22" s="20">
        <f t="shared" si="1"/>
        <v>316</v>
      </c>
      <c r="K22" s="21">
        <f t="shared" si="1"/>
        <v>3713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97442</v>
      </c>
      <c r="E23" s="20">
        <f t="shared" si="0"/>
        <v>89950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4346</v>
      </c>
      <c r="I23" s="20">
        <f t="shared" si="2"/>
        <v>81575</v>
      </c>
      <c r="J23" s="20">
        <f t="shared" si="2"/>
        <v>316</v>
      </c>
      <c r="K23" s="21">
        <f t="shared" si="2"/>
        <v>3713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7050</v>
      </c>
      <c r="E90" s="20">
        <f t="shared" si="10"/>
        <v>4346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4346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7050</v>
      </c>
      <c r="E99" s="20">
        <f t="shared" si="10"/>
        <v>4346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4346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4080</v>
      </c>
      <c r="E100" s="23">
        <f aca="true" t="shared" si="20" ref="E100:E135">SUM(F100:K100)</f>
        <v>2792</v>
      </c>
      <c r="F100" s="22"/>
      <c r="G100" s="22"/>
      <c r="H100" s="22">
        <v>2792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>
        <v>2970</v>
      </c>
      <c r="E101" s="23">
        <f t="shared" si="20"/>
        <v>1554</v>
      </c>
      <c r="F101" s="22"/>
      <c r="G101" s="22"/>
      <c r="H101" s="22">
        <v>1554</v>
      </c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4350</v>
      </c>
      <c r="E102" s="20">
        <f t="shared" si="20"/>
        <v>4076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47</v>
      </c>
      <c r="J102" s="20">
        <f t="shared" si="21"/>
        <v>316</v>
      </c>
      <c r="K102" s="21">
        <f t="shared" si="21"/>
        <v>3713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0</v>
      </c>
      <c r="E103" s="20">
        <f t="shared" si="20"/>
        <v>47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47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/>
      <c r="E107" s="23">
        <f t="shared" si="20"/>
        <v>47</v>
      </c>
      <c r="F107" s="54"/>
      <c r="G107" s="54"/>
      <c r="H107" s="54"/>
      <c r="I107" s="54">
        <v>47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4000</v>
      </c>
      <c r="E110" s="20">
        <f t="shared" si="20"/>
        <v>3680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3680</v>
      </c>
    </row>
    <row r="111" spans="1:11" ht="25.5">
      <c r="A111" s="151">
        <v>5078</v>
      </c>
      <c r="B111" s="140">
        <v>742100</v>
      </c>
      <c r="C111" s="149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>
        <v>4000</v>
      </c>
      <c r="E113" s="23">
        <f t="shared" si="20"/>
        <v>3680</v>
      </c>
      <c r="F113" s="22"/>
      <c r="G113" s="22"/>
      <c r="H113" s="22"/>
      <c r="I113" s="22"/>
      <c r="J113" s="22"/>
      <c r="K113" s="24">
        <v>3680</v>
      </c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350</v>
      </c>
      <c r="E126" s="20">
        <f t="shared" si="20"/>
        <v>316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316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350</v>
      </c>
      <c r="E127" s="23">
        <f t="shared" si="20"/>
        <v>316</v>
      </c>
      <c r="F127" s="22"/>
      <c r="G127" s="22"/>
      <c r="H127" s="22"/>
      <c r="I127" s="22"/>
      <c r="J127" s="22">
        <v>316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33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33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33</v>
      </c>
      <c r="F130" s="22"/>
      <c r="G130" s="22"/>
      <c r="H130" s="22"/>
      <c r="I130" s="22"/>
      <c r="J130" s="22"/>
      <c r="K130" s="24">
        <v>33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400</v>
      </c>
      <c r="E131" s="20">
        <f t="shared" si="20"/>
        <v>385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385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400</v>
      </c>
      <c r="E132" s="20">
        <f t="shared" si="20"/>
        <v>385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385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400</v>
      </c>
      <c r="E133" s="23">
        <f t="shared" si="20"/>
        <v>385</v>
      </c>
      <c r="F133" s="22"/>
      <c r="G133" s="22"/>
      <c r="H133" s="22"/>
      <c r="I133" s="22">
        <v>385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85642</v>
      </c>
      <c r="E136" s="20">
        <f aca="true" t="shared" si="30" ref="E136:E175">SUM(F136:K136)</f>
        <v>81143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81143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85642</v>
      </c>
      <c r="E137" s="20">
        <f t="shared" si="30"/>
        <v>81143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81143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85642</v>
      </c>
      <c r="E138" s="23">
        <f>SUM(F138:K138)</f>
        <v>81143</v>
      </c>
      <c r="F138" s="22"/>
      <c r="G138" s="22"/>
      <c r="H138" s="22"/>
      <c r="I138" s="22">
        <v>81143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97442</v>
      </c>
      <c r="E224" s="30">
        <f t="shared" si="57"/>
        <v>89950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4346</v>
      </c>
      <c r="I224" s="30">
        <f t="shared" si="58"/>
        <v>81575</v>
      </c>
      <c r="J224" s="30">
        <f t="shared" si="58"/>
        <v>316</v>
      </c>
      <c r="K224" s="31">
        <f t="shared" si="58"/>
        <v>3713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97442</v>
      </c>
      <c r="E233" s="20">
        <f aca="true" t="shared" si="59" ref="E233:E304">SUM(F233:K233)</f>
        <v>90281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4346</v>
      </c>
      <c r="I233" s="20">
        <f t="shared" si="60"/>
        <v>81822</v>
      </c>
      <c r="J233" s="20">
        <f t="shared" si="60"/>
        <v>316</v>
      </c>
      <c r="K233" s="21">
        <f t="shared" si="60"/>
        <v>3797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94542</v>
      </c>
      <c r="E234" s="20">
        <f t="shared" si="59"/>
        <v>88908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2978</v>
      </c>
      <c r="I234" s="20">
        <f t="shared" si="61"/>
        <v>81822</v>
      </c>
      <c r="J234" s="20">
        <f t="shared" si="61"/>
        <v>316</v>
      </c>
      <c r="K234" s="21">
        <f t="shared" si="61"/>
        <v>3792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70163</v>
      </c>
      <c r="E235" s="20">
        <f t="shared" si="59"/>
        <v>66681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5</v>
      </c>
      <c r="I235" s="20">
        <f t="shared" si="62"/>
        <v>63872</v>
      </c>
      <c r="J235" s="20">
        <f t="shared" si="62"/>
        <v>0</v>
      </c>
      <c r="K235" s="21">
        <f t="shared" si="62"/>
        <v>2804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56201</v>
      </c>
      <c r="E236" s="20">
        <f t="shared" si="59"/>
        <v>53294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2</v>
      </c>
      <c r="I236" s="20">
        <f t="shared" si="63"/>
        <v>52115</v>
      </c>
      <c r="J236" s="20">
        <f t="shared" si="63"/>
        <v>0</v>
      </c>
      <c r="K236" s="21">
        <f t="shared" si="63"/>
        <v>1177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56201</v>
      </c>
      <c r="E237" s="23">
        <f t="shared" si="59"/>
        <v>53294</v>
      </c>
      <c r="F237" s="22"/>
      <c r="G237" s="22"/>
      <c r="H237" s="22">
        <v>2</v>
      </c>
      <c r="I237" s="22">
        <v>52115</v>
      </c>
      <c r="J237" s="22"/>
      <c r="K237" s="24">
        <v>1177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10060</v>
      </c>
      <c r="E238" s="20">
        <f t="shared" si="59"/>
        <v>9538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9327</v>
      </c>
      <c r="J238" s="20">
        <f t="shared" si="64"/>
        <v>0</v>
      </c>
      <c r="K238" s="21">
        <f t="shared" si="64"/>
        <v>211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6744</v>
      </c>
      <c r="E239" s="23">
        <f t="shared" si="59"/>
        <v>6394</v>
      </c>
      <c r="F239" s="22"/>
      <c r="G239" s="22"/>
      <c r="H239" s="22"/>
      <c r="I239" s="22">
        <v>6253</v>
      </c>
      <c r="J239" s="22"/>
      <c r="K239" s="24">
        <v>141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2894</v>
      </c>
      <c r="E240" s="23">
        <f t="shared" si="59"/>
        <v>2744</v>
      </c>
      <c r="F240" s="22"/>
      <c r="G240" s="22"/>
      <c r="H240" s="22"/>
      <c r="I240" s="22">
        <v>2683</v>
      </c>
      <c r="J240" s="22"/>
      <c r="K240" s="24">
        <v>61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422</v>
      </c>
      <c r="E241" s="23">
        <f t="shared" si="59"/>
        <v>400</v>
      </c>
      <c r="F241" s="22"/>
      <c r="G241" s="22"/>
      <c r="H241" s="22"/>
      <c r="I241" s="22">
        <v>391</v>
      </c>
      <c r="J241" s="22"/>
      <c r="K241" s="24">
        <v>9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220</v>
      </c>
      <c r="E244" s="20">
        <f t="shared" si="59"/>
        <v>349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349</v>
      </c>
      <c r="J244" s="20">
        <f t="shared" si="66"/>
        <v>0</v>
      </c>
      <c r="K244" s="21">
        <f t="shared" si="66"/>
        <v>0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/>
      <c r="E245" s="23">
        <f t="shared" si="59"/>
        <v>132</v>
      </c>
      <c r="F245" s="22"/>
      <c r="G245" s="22"/>
      <c r="H245" s="22"/>
      <c r="I245" s="22">
        <v>132</v>
      </c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220</v>
      </c>
      <c r="E247" s="23">
        <f t="shared" si="59"/>
        <v>217</v>
      </c>
      <c r="F247" s="22"/>
      <c r="G247" s="22"/>
      <c r="H247" s="22"/>
      <c r="I247" s="22">
        <v>217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2912</v>
      </c>
      <c r="E253" s="20">
        <f t="shared" si="59"/>
        <v>2837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3</v>
      </c>
      <c r="I253" s="20">
        <f t="shared" si="67"/>
        <v>1656</v>
      </c>
      <c r="J253" s="20">
        <f t="shared" si="67"/>
        <v>0</v>
      </c>
      <c r="K253" s="21">
        <f t="shared" si="67"/>
        <v>1178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2912</v>
      </c>
      <c r="E254" s="23">
        <f t="shared" si="59"/>
        <v>2837</v>
      </c>
      <c r="F254" s="22"/>
      <c r="G254" s="22"/>
      <c r="H254" s="22">
        <v>3</v>
      </c>
      <c r="I254" s="22">
        <v>1656</v>
      </c>
      <c r="J254" s="22"/>
      <c r="K254" s="24">
        <v>1178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770</v>
      </c>
      <c r="E255" s="94">
        <f t="shared" si="59"/>
        <v>663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425</v>
      </c>
      <c r="J255" s="94">
        <f t="shared" si="68"/>
        <v>0</v>
      </c>
      <c r="K255" s="95">
        <f t="shared" si="68"/>
        <v>238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770</v>
      </c>
      <c r="E256" s="23">
        <f t="shared" si="59"/>
        <v>663</v>
      </c>
      <c r="F256" s="22"/>
      <c r="G256" s="22"/>
      <c r="H256" s="22"/>
      <c r="I256" s="22">
        <v>425</v>
      </c>
      <c r="J256" s="22"/>
      <c r="K256" s="24">
        <v>238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23074</v>
      </c>
      <c r="E261" s="20">
        <f t="shared" si="59"/>
        <v>20950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2832</v>
      </c>
      <c r="I261" s="20">
        <f t="shared" si="71"/>
        <v>17119</v>
      </c>
      <c r="J261" s="20">
        <f t="shared" si="71"/>
        <v>316</v>
      </c>
      <c r="K261" s="21">
        <f t="shared" si="71"/>
        <v>683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4810</v>
      </c>
      <c r="E262" s="20">
        <f t="shared" si="59"/>
        <v>4440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4417</v>
      </c>
      <c r="J262" s="20">
        <f t="shared" si="72"/>
        <v>0</v>
      </c>
      <c r="K262" s="21">
        <f t="shared" si="72"/>
        <v>23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160</v>
      </c>
      <c r="E263" s="23">
        <f t="shared" si="59"/>
        <v>138</v>
      </c>
      <c r="F263" s="22"/>
      <c r="G263" s="22"/>
      <c r="H263" s="22"/>
      <c r="I263" s="22">
        <v>115</v>
      </c>
      <c r="J263" s="22"/>
      <c r="K263" s="24">
        <v>23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3000</v>
      </c>
      <c r="E264" s="23">
        <f t="shared" si="59"/>
        <v>2703</v>
      </c>
      <c r="F264" s="22"/>
      <c r="G264" s="22"/>
      <c r="H264" s="22"/>
      <c r="I264" s="22">
        <v>2703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850</v>
      </c>
      <c r="E265" s="23">
        <f t="shared" si="59"/>
        <v>835</v>
      </c>
      <c r="F265" s="22"/>
      <c r="G265" s="22"/>
      <c r="H265" s="22"/>
      <c r="I265" s="22">
        <v>835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390</v>
      </c>
      <c r="E266" s="23">
        <f t="shared" si="59"/>
        <v>360</v>
      </c>
      <c r="F266" s="22"/>
      <c r="G266" s="22"/>
      <c r="H266" s="22"/>
      <c r="I266" s="22">
        <v>360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410</v>
      </c>
      <c r="E267" s="23">
        <f t="shared" si="59"/>
        <v>404</v>
      </c>
      <c r="F267" s="22"/>
      <c r="G267" s="22"/>
      <c r="H267" s="22"/>
      <c r="I267" s="22">
        <v>404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255</v>
      </c>
      <c r="E270" s="20">
        <f t="shared" si="59"/>
        <v>243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241</v>
      </c>
      <c r="J270" s="20">
        <f t="shared" si="73"/>
        <v>0</v>
      </c>
      <c r="K270" s="21">
        <f t="shared" si="73"/>
        <v>2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>
        <v>255</v>
      </c>
      <c r="E273" s="23">
        <f t="shared" si="59"/>
        <v>243</v>
      </c>
      <c r="F273" s="22"/>
      <c r="G273" s="22"/>
      <c r="H273" s="22"/>
      <c r="I273" s="22">
        <v>241</v>
      </c>
      <c r="J273" s="22"/>
      <c r="K273" s="24">
        <v>2</v>
      </c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3280</v>
      </c>
      <c r="E276" s="20">
        <f t="shared" si="59"/>
        <v>2101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575</v>
      </c>
      <c r="I276" s="20">
        <f t="shared" si="74"/>
        <v>611</v>
      </c>
      <c r="J276" s="20">
        <f t="shared" si="74"/>
        <v>297</v>
      </c>
      <c r="K276" s="21">
        <f t="shared" si="74"/>
        <v>618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100</v>
      </c>
      <c r="E277" s="23">
        <f t="shared" si="59"/>
        <v>100</v>
      </c>
      <c r="F277" s="22"/>
      <c r="G277" s="22"/>
      <c r="H277" s="22">
        <v>100</v>
      </c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600</v>
      </c>
      <c r="E278" s="23">
        <f t="shared" si="59"/>
        <v>561</v>
      </c>
      <c r="F278" s="22"/>
      <c r="G278" s="22"/>
      <c r="H278" s="22"/>
      <c r="I278" s="22">
        <v>561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1474</v>
      </c>
      <c r="E279" s="23">
        <f t="shared" si="59"/>
        <v>542</v>
      </c>
      <c r="F279" s="22"/>
      <c r="G279" s="22"/>
      <c r="H279" s="22">
        <v>475</v>
      </c>
      <c r="I279" s="22">
        <v>50</v>
      </c>
      <c r="J279" s="22"/>
      <c r="K279" s="24">
        <v>17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120</v>
      </c>
      <c r="E280" s="23">
        <f t="shared" si="59"/>
        <v>64</v>
      </c>
      <c r="F280" s="22"/>
      <c r="G280" s="22"/>
      <c r="H280" s="22"/>
      <c r="I280" s="22"/>
      <c r="J280" s="22">
        <v>20</v>
      </c>
      <c r="K280" s="24">
        <v>44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836</v>
      </c>
      <c r="E281" s="23">
        <f t="shared" si="59"/>
        <v>755</v>
      </c>
      <c r="F281" s="22"/>
      <c r="G281" s="22"/>
      <c r="H281" s="22"/>
      <c r="I281" s="22"/>
      <c r="J281" s="22">
        <v>277</v>
      </c>
      <c r="K281" s="24">
        <v>478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150</v>
      </c>
      <c r="E283" s="23">
        <f t="shared" si="59"/>
        <v>79</v>
      </c>
      <c r="F283" s="22"/>
      <c r="G283" s="22"/>
      <c r="H283" s="22"/>
      <c r="I283" s="22"/>
      <c r="J283" s="22"/>
      <c r="K283" s="24">
        <v>79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/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2880</v>
      </c>
      <c r="E289" s="20">
        <f t="shared" si="59"/>
        <v>2541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2152</v>
      </c>
      <c r="I289" s="20">
        <f t="shared" si="75"/>
        <v>382</v>
      </c>
      <c r="J289" s="20">
        <f t="shared" si="75"/>
        <v>0</v>
      </c>
      <c r="K289" s="21">
        <f t="shared" si="75"/>
        <v>7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2700</v>
      </c>
      <c r="E292" s="23">
        <f t="shared" si="59"/>
        <v>2378</v>
      </c>
      <c r="F292" s="22"/>
      <c r="G292" s="22"/>
      <c r="H292" s="22">
        <v>2152</v>
      </c>
      <c r="I292" s="22">
        <v>226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7</v>
      </c>
      <c r="F295" s="22"/>
      <c r="G295" s="22"/>
      <c r="H295" s="22"/>
      <c r="I295" s="22"/>
      <c r="J295" s="22"/>
      <c r="K295" s="24">
        <v>7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180</v>
      </c>
      <c r="E296" s="23">
        <f t="shared" si="59"/>
        <v>156</v>
      </c>
      <c r="F296" s="22"/>
      <c r="G296" s="22"/>
      <c r="H296" s="22"/>
      <c r="I296" s="22">
        <v>156</v>
      </c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1480</v>
      </c>
      <c r="E297" s="20">
        <f t="shared" si="59"/>
        <v>1442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105</v>
      </c>
      <c r="I297" s="20">
        <f t="shared" si="76"/>
        <v>1337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300</v>
      </c>
      <c r="E298" s="23">
        <f t="shared" si="59"/>
        <v>292</v>
      </c>
      <c r="F298" s="22"/>
      <c r="G298" s="22"/>
      <c r="H298" s="22"/>
      <c r="I298" s="22">
        <v>292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1180</v>
      </c>
      <c r="E299" s="23">
        <f t="shared" si="59"/>
        <v>1150</v>
      </c>
      <c r="F299" s="22"/>
      <c r="G299" s="22"/>
      <c r="H299" s="22">
        <v>105</v>
      </c>
      <c r="I299" s="22">
        <v>1045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10369</v>
      </c>
      <c r="E300" s="20">
        <f t="shared" si="59"/>
        <v>10183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10131</v>
      </c>
      <c r="J300" s="20">
        <f t="shared" si="77"/>
        <v>19</v>
      </c>
      <c r="K300" s="21">
        <f t="shared" si="77"/>
        <v>33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922</v>
      </c>
      <c r="E301" s="23">
        <f t="shared" si="59"/>
        <v>895</v>
      </c>
      <c r="F301" s="22"/>
      <c r="G301" s="22"/>
      <c r="H301" s="22"/>
      <c r="I301" s="22">
        <v>895</v>
      </c>
      <c r="J301" s="22"/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170</v>
      </c>
      <c r="E303" s="23">
        <f t="shared" si="59"/>
        <v>149</v>
      </c>
      <c r="F303" s="22"/>
      <c r="G303" s="22"/>
      <c r="H303" s="22"/>
      <c r="I303" s="22">
        <v>97</v>
      </c>
      <c r="J303" s="22">
        <v>19</v>
      </c>
      <c r="K303" s="24">
        <v>33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2121</v>
      </c>
      <c r="E304" s="23">
        <f t="shared" si="59"/>
        <v>2032</v>
      </c>
      <c r="F304" s="54"/>
      <c r="G304" s="54"/>
      <c r="H304" s="54"/>
      <c r="I304" s="54">
        <v>2032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>
        <v>140</v>
      </c>
      <c r="E305" s="23">
        <f aca="true" t="shared" si="78" ref="E305:E380">SUM(F305:K305)</f>
        <v>137</v>
      </c>
      <c r="F305" s="22"/>
      <c r="G305" s="22"/>
      <c r="H305" s="22"/>
      <c r="I305" s="22">
        <v>137</v>
      </c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6366</v>
      </c>
      <c r="E307" s="23">
        <f t="shared" si="78"/>
        <v>6340</v>
      </c>
      <c r="F307" s="22"/>
      <c r="G307" s="22"/>
      <c r="H307" s="22"/>
      <c r="I307" s="22">
        <v>6340</v>
      </c>
      <c r="J307" s="22"/>
      <c r="K307" s="24"/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600</v>
      </c>
      <c r="E308" s="23">
        <f t="shared" si="78"/>
        <v>591</v>
      </c>
      <c r="F308" s="22"/>
      <c r="G308" s="22"/>
      <c r="H308" s="22"/>
      <c r="I308" s="22">
        <v>591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50</v>
      </c>
      <c r="E309" s="23">
        <f t="shared" si="78"/>
        <v>39</v>
      </c>
      <c r="F309" s="22"/>
      <c r="G309" s="22"/>
      <c r="H309" s="22"/>
      <c r="I309" s="22">
        <v>39</v>
      </c>
      <c r="J309" s="22"/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137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137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137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137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30</v>
      </c>
      <c r="F312" s="22"/>
      <c r="G312" s="22"/>
      <c r="H312" s="22"/>
      <c r="I312" s="22"/>
      <c r="J312" s="22"/>
      <c r="K312" s="24">
        <v>30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107</v>
      </c>
      <c r="F313" s="22"/>
      <c r="G313" s="22"/>
      <c r="H313" s="22"/>
      <c r="I313" s="22"/>
      <c r="J313" s="22"/>
      <c r="K313" s="24">
        <v>107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900</v>
      </c>
      <c r="E370" s="20">
        <f t="shared" si="78"/>
        <v>762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762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900</v>
      </c>
      <c r="E387" s="20">
        <f t="shared" si="98"/>
        <v>762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762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900</v>
      </c>
      <c r="E388" s="23">
        <f t="shared" si="98"/>
        <v>762</v>
      </c>
      <c r="F388" s="22"/>
      <c r="G388" s="22"/>
      <c r="H388" s="22"/>
      <c r="I388" s="22">
        <v>762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405</v>
      </c>
      <c r="E409" s="20">
        <f t="shared" si="98"/>
        <v>378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141</v>
      </c>
      <c r="I409" s="20">
        <f t="shared" si="105"/>
        <v>69</v>
      </c>
      <c r="J409" s="20">
        <f t="shared" si="105"/>
        <v>0</v>
      </c>
      <c r="K409" s="21">
        <f t="shared" si="105"/>
        <v>168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250</v>
      </c>
      <c r="E413" s="20">
        <f t="shared" si="98"/>
        <v>231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17</v>
      </c>
      <c r="I413" s="20">
        <f t="shared" si="107"/>
        <v>69</v>
      </c>
      <c r="J413" s="20">
        <f t="shared" si="107"/>
        <v>0</v>
      </c>
      <c r="K413" s="21">
        <f t="shared" si="107"/>
        <v>145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70</v>
      </c>
      <c r="E414" s="23">
        <f t="shared" si="98"/>
        <v>69</v>
      </c>
      <c r="F414" s="22"/>
      <c r="G414" s="22"/>
      <c r="H414" s="22"/>
      <c r="I414" s="22">
        <v>69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180</v>
      </c>
      <c r="E415" s="23">
        <f t="shared" si="98"/>
        <v>162</v>
      </c>
      <c r="F415" s="22"/>
      <c r="G415" s="22"/>
      <c r="H415" s="22">
        <v>17</v>
      </c>
      <c r="I415" s="22"/>
      <c r="J415" s="22"/>
      <c r="K415" s="24">
        <v>145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155</v>
      </c>
      <c r="E417" s="20">
        <f t="shared" si="98"/>
        <v>147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124</v>
      </c>
      <c r="I417" s="20">
        <f t="shared" si="108"/>
        <v>0</v>
      </c>
      <c r="J417" s="20">
        <f t="shared" si="108"/>
        <v>0</v>
      </c>
      <c r="K417" s="21">
        <f t="shared" si="108"/>
        <v>23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155</v>
      </c>
      <c r="E418" s="23">
        <f t="shared" si="98"/>
        <v>147</v>
      </c>
      <c r="F418" s="22"/>
      <c r="G418" s="22"/>
      <c r="H418" s="22">
        <v>124</v>
      </c>
      <c r="I418" s="22"/>
      <c r="J418" s="22"/>
      <c r="K418" s="24">
        <v>23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2900</v>
      </c>
      <c r="E430" s="20">
        <f t="shared" si="98"/>
        <v>1373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1368</v>
      </c>
      <c r="I430" s="20">
        <f t="shared" si="112"/>
        <v>0</v>
      </c>
      <c r="J430" s="20">
        <f t="shared" si="112"/>
        <v>0</v>
      </c>
      <c r="K430" s="21">
        <f t="shared" si="112"/>
        <v>5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2900</v>
      </c>
      <c r="E431" s="20">
        <f t="shared" si="98"/>
        <v>1373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1368</v>
      </c>
      <c r="I431" s="20">
        <f t="shared" si="113"/>
        <v>0</v>
      </c>
      <c r="J431" s="20">
        <f t="shared" si="113"/>
        <v>0</v>
      </c>
      <c r="K431" s="21">
        <f t="shared" si="113"/>
        <v>5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1200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1200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1700</v>
      </c>
      <c r="E437" s="20">
        <f t="shared" si="98"/>
        <v>1373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1368</v>
      </c>
      <c r="I437" s="20">
        <f t="shared" si="115"/>
        <v>0</v>
      </c>
      <c r="J437" s="20">
        <f t="shared" si="115"/>
        <v>0</v>
      </c>
      <c r="K437" s="21">
        <f t="shared" si="115"/>
        <v>5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500</v>
      </c>
      <c r="E439" s="23">
        <f t="shared" si="98"/>
        <v>391</v>
      </c>
      <c r="F439" s="22"/>
      <c r="G439" s="22"/>
      <c r="H439" s="22">
        <v>386</v>
      </c>
      <c r="I439" s="22"/>
      <c r="J439" s="22"/>
      <c r="K439" s="24">
        <v>5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1200</v>
      </c>
      <c r="E442" s="23">
        <f t="shared" si="98"/>
        <v>982</v>
      </c>
      <c r="F442" s="22"/>
      <c r="G442" s="22"/>
      <c r="H442" s="22">
        <v>982</v>
      </c>
      <c r="I442" s="22"/>
      <c r="J442" s="22"/>
      <c r="K442" s="24"/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97442</v>
      </c>
      <c r="E536" s="30">
        <f t="shared" si="139"/>
        <v>90281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4346</v>
      </c>
      <c r="I536" s="30">
        <f t="shared" si="141"/>
        <v>81822</v>
      </c>
      <c r="J536" s="30">
        <f t="shared" si="141"/>
        <v>316</v>
      </c>
      <c r="K536" s="31">
        <f t="shared" si="141"/>
        <v>3797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97442</v>
      </c>
      <c r="E544" s="20">
        <f>SUM(F544:K544)</f>
        <v>89950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4346</v>
      </c>
      <c r="I544" s="20">
        <f t="shared" si="142"/>
        <v>81575</v>
      </c>
      <c r="J544" s="20">
        <f t="shared" si="142"/>
        <v>316</v>
      </c>
      <c r="K544" s="21">
        <f t="shared" si="142"/>
        <v>3713</v>
      </c>
    </row>
    <row r="545" spans="1:11" ht="25.5">
      <c r="A545" s="135">
        <v>5437</v>
      </c>
      <c r="B545" s="15"/>
      <c r="C545" s="148" t="s">
        <v>898</v>
      </c>
      <c r="D545" s="20">
        <f>D233</f>
        <v>97442</v>
      </c>
      <c r="E545" s="20">
        <f>SUM(F545:K545)</f>
        <v>90281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4346</v>
      </c>
      <c r="I545" s="20">
        <f t="shared" si="143"/>
        <v>81822</v>
      </c>
      <c r="J545" s="20">
        <f t="shared" si="143"/>
        <v>316</v>
      </c>
      <c r="K545" s="21">
        <f t="shared" si="143"/>
        <v>3797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331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247</v>
      </c>
      <c r="J547" s="23">
        <f t="shared" si="145"/>
        <v>0</v>
      </c>
      <c r="K547" s="37">
        <f t="shared" si="145"/>
        <v>84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331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247</v>
      </c>
      <c r="J553" s="30">
        <f t="shared" si="151"/>
        <v>0</v>
      </c>
      <c r="K553" s="31">
        <f t="shared" si="151"/>
        <v>84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4">
      <selection activeCell="J43" sqref="J43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08 ШАБАЦ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00208015 ДЗ МАЛИ ЗВОРНИК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518</v>
      </c>
      <c r="E13" s="446">
        <f>SUM(E14:E18)</f>
        <v>0</v>
      </c>
      <c r="F13" s="447">
        <f>SUM(F14:F18)</f>
        <v>518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518</v>
      </c>
      <c r="E14" s="453"/>
      <c r="F14" s="454">
        <v>518</v>
      </c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292</v>
      </c>
      <c r="E28" s="458">
        <v>131</v>
      </c>
      <c r="F28" s="459">
        <v>161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1137</v>
      </c>
      <c r="E31" s="463">
        <f>SUM(E32:E36)</f>
        <v>409</v>
      </c>
      <c r="F31" s="464">
        <f>SUM(F32:F36)</f>
        <v>728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703</v>
      </c>
      <c r="E32" s="453">
        <v>283</v>
      </c>
      <c r="F32" s="456">
        <v>420</v>
      </c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94</v>
      </c>
      <c r="E34" s="465"/>
      <c r="F34" s="456">
        <v>94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214</v>
      </c>
      <c r="E35" s="465"/>
      <c r="F35" s="456">
        <v>214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126</v>
      </c>
      <c r="E36" s="465">
        <v>126</v>
      </c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2</v>
      </c>
      <c r="E37" s="463">
        <f>SUM(E38:E40)</f>
        <v>2</v>
      </c>
      <c r="F37" s="464">
        <f>SUM(F38:F40)</f>
        <v>0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2</v>
      </c>
      <c r="E38" s="465">
        <v>2</v>
      </c>
      <c r="F38" s="456"/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1795</v>
      </c>
      <c r="E41" s="462">
        <v>1081</v>
      </c>
      <c r="F41" s="459">
        <v>714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3744</v>
      </c>
      <c r="E42" s="470">
        <f>+E10+E13+E19+E20+E28+E29+E30+E31+E37+E41</f>
        <v>1623</v>
      </c>
      <c r="F42" s="471">
        <f>+F10+F13+F19+F20+F28+F29+F30+F31+F37+F41</f>
        <v>2121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O12" sqref="O12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08 ШАБАЦ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00208015 ДЗ МАЛИ ЗВОРНИК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3010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2785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225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4</v>
      </c>
      <c r="E27" s="508">
        <v>57</v>
      </c>
      <c r="F27" s="509">
        <f>SUM(D27:E27)</f>
        <v>61</v>
      </c>
      <c r="G27" s="510">
        <v>61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2</v>
      </c>
      <c r="E28" s="512">
        <v>56</v>
      </c>
      <c r="F28" s="513">
        <f>SUM(D28:E28)</f>
        <v>58</v>
      </c>
      <c r="G28" s="514">
        <v>58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7">
      <selection activeCell="G37" sqref="G37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08 ШАБАЦ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00208015 ДЗ МАЛИ ЗВОРНИК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857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/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22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835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/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/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835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63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641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389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389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252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129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>
        <v>2</v>
      </c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Dragana</cp:lastModifiedBy>
  <cp:lastPrinted>2019-02-22T08:10:03Z</cp:lastPrinted>
  <dcterms:created xsi:type="dcterms:W3CDTF">2002-07-23T06:43:57Z</dcterms:created>
  <dcterms:modified xsi:type="dcterms:W3CDTF">2019-03-08T08:31:37Z</dcterms:modified>
  <cp:category/>
  <cp:version/>
  <cp:contentType/>
  <cp:contentStatus/>
</cp:coreProperties>
</file>